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440" windowHeight="9630"/>
  </bookViews>
  <sheets>
    <sheet name="練習問題4" sheetId="1" r:id="rId1"/>
    <sheet name="支払い意志額調査結果" sheetId="2" r:id="rId2"/>
    <sheet name="解答1" sheetId="4" r:id="rId3"/>
  </sheets>
  <externalReferences>
    <externalReference r:id="rId4"/>
  </externalReferences>
  <definedNames>
    <definedName name="_mu2">'[1](2)シングル　ワイブル'!$F$12</definedName>
    <definedName name="_sig2">'[1](2)シングル　ワイブル'!$G$12</definedName>
    <definedName name="a">解答1!$D$51</definedName>
    <definedName name="b">解答1!$E$51</definedName>
    <definedName name="mu">'[1](5)ダブル　ワイブル'!$D$51</definedName>
    <definedName name="sig">'[1](5)ダブル　ワイブル'!$E$51</definedName>
    <definedName name="solver_adj" localSheetId="2" hidden="1">解答1!$D$22:$E$22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100</definedName>
    <definedName name="solver_lin" localSheetId="2" hidden="1">2</definedName>
    <definedName name="solver_neg" localSheetId="2" hidden="1">2</definedName>
    <definedName name="solver_num" localSheetId="2" hidden="1">0</definedName>
    <definedName name="solver_nwt" localSheetId="2" hidden="1">1</definedName>
    <definedName name="solver_opt" localSheetId="2" hidden="1">解答1!$B$21</definedName>
    <definedName name="solver_pre" localSheetId="2" hidden="1">0.000001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45621" iterate="1"/>
</workbook>
</file>

<file path=xl/calcChain.xml><?xml version="1.0" encoding="utf-8"?>
<calcChain xmlns="http://schemas.openxmlformats.org/spreadsheetml/2006/main">
  <c r="P33" i="4" l="1"/>
  <c r="P35" i="4" s="1"/>
  <c r="L37" i="4"/>
  <c r="O37" i="4"/>
  <c r="K38" i="4"/>
  <c r="L38" i="4" s="1"/>
  <c r="O38" i="4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O60" i="4" s="1"/>
  <c r="O61" i="4" s="1"/>
  <c r="O62" i="4" s="1"/>
  <c r="O63" i="4" s="1"/>
  <c r="O64" i="4" s="1"/>
  <c r="O65" i="4" s="1"/>
  <c r="O66" i="4" s="1"/>
  <c r="O67" i="4" s="1"/>
  <c r="O68" i="4" s="1"/>
  <c r="O69" i="4" s="1"/>
  <c r="O70" i="4" s="1"/>
  <c r="O71" i="4" s="1"/>
  <c r="O72" i="4" s="1"/>
  <c r="O73" i="4" s="1"/>
  <c r="O74" i="4" s="1"/>
  <c r="O75" i="4" s="1"/>
  <c r="O76" i="4" s="1"/>
  <c r="O77" i="4" s="1"/>
  <c r="O78" i="4" s="1"/>
  <c r="O79" i="4" s="1"/>
  <c r="O80" i="4" s="1"/>
  <c r="O81" i="4" s="1"/>
  <c r="O82" i="4" s="1"/>
  <c r="O83" i="4" s="1"/>
  <c r="O84" i="4" s="1"/>
  <c r="O85" i="4" s="1"/>
  <c r="O86" i="4" s="1"/>
  <c r="O87" i="4" s="1"/>
  <c r="O88" i="4" s="1"/>
  <c r="O89" i="4" s="1"/>
  <c r="O90" i="4" s="1"/>
  <c r="O91" i="4" s="1"/>
  <c r="O92" i="4" s="1"/>
  <c r="O93" i="4" s="1"/>
  <c r="O94" i="4" s="1"/>
  <c r="O95" i="4" s="1"/>
  <c r="O96" i="4" s="1"/>
  <c r="O97" i="4" s="1"/>
  <c r="O98" i="4" s="1"/>
  <c r="O99" i="4" s="1"/>
  <c r="O100" i="4" s="1"/>
  <c r="O101" i="4" s="1"/>
  <c r="O102" i="4" s="1"/>
  <c r="O103" i="4" s="1"/>
  <c r="O104" i="4" s="1"/>
  <c r="O105" i="4" s="1"/>
  <c r="O106" i="4" s="1"/>
  <c r="K39" i="4"/>
  <c r="L39" i="4" s="1"/>
  <c r="K40" i="4"/>
  <c r="L40" i="4" s="1"/>
  <c r="K41" i="4"/>
  <c r="L41" i="4" s="1"/>
  <c r="K42" i="4"/>
  <c r="L42" i="4" s="1"/>
  <c r="K43" i="4"/>
  <c r="L43" i="4" s="1"/>
  <c r="K44" i="4"/>
  <c r="D51" i="4"/>
  <c r="E51" i="4"/>
  <c r="E54" i="4"/>
  <c r="D112" i="4" s="1"/>
  <c r="F54" i="4"/>
  <c r="D142" i="4" s="1"/>
  <c r="G54" i="4"/>
  <c r="H54" i="4"/>
  <c r="A55" i="4"/>
  <c r="A56" i="4" s="1"/>
  <c r="E55" i="4"/>
  <c r="D113" i="4" s="1"/>
  <c r="F55" i="4"/>
  <c r="G55" i="4"/>
  <c r="D158" i="4" s="1"/>
  <c r="H55" i="4"/>
  <c r="D128" i="4" s="1"/>
  <c r="E56" i="4"/>
  <c r="D114" i="4" s="1"/>
  <c r="F56" i="4"/>
  <c r="G56" i="4"/>
  <c r="H56" i="4"/>
  <c r="A57" i="4"/>
  <c r="A58" i="4" s="1"/>
  <c r="A59" i="4" s="1"/>
  <c r="A60" i="4" s="1"/>
  <c r="A61" i="4" s="1"/>
  <c r="A62" i="4" s="1"/>
  <c r="E57" i="4"/>
  <c r="F57" i="4"/>
  <c r="G57" i="4"/>
  <c r="H57" i="4"/>
  <c r="D130" i="4" s="1"/>
  <c r="E58" i="4"/>
  <c r="D116" i="4" s="1"/>
  <c r="F58" i="4"/>
  <c r="G58" i="4"/>
  <c r="D161" i="4" s="1"/>
  <c r="H58" i="4"/>
  <c r="D131" i="4" s="1"/>
  <c r="E59" i="4"/>
  <c r="F59" i="4"/>
  <c r="I59" i="4" s="1"/>
  <c r="J59" i="4" s="1"/>
  <c r="H162" i="4" s="1"/>
  <c r="G59" i="4"/>
  <c r="H59" i="4"/>
  <c r="D132" i="4" s="1"/>
  <c r="E60" i="4"/>
  <c r="F60" i="4"/>
  <c r="G60" i="4"/>
  <c r="D163" i="4" s="1"/>
  <c r="H60" i="4"/>
  <c r="E61" i="4"/>
  <c r="F61" i="4"/>
  <c r="I61" i="4" s="1"/>
  <c r="J61" i="4" s="1"/>
  <c r="G61" i="4"/>
  <c r="H61" i="4"/>
  <c r="D134" i="4" s="1"/>
  <c r="E62" i="4"/>
  <c r="D120" i="4" s="1"/>
  <c r="F62" i="4"/>
  <c r="G62" i="4"/>
  <c r="H62" i="4"/>
  <c r="D135" i="4" s="1"/>
  <c r="A63" i="4"/>
  <c r="E63" i="4"/>
  <c r="F63" i="4"/>
  <c r="G63" i="4"/>
  <c r="H63" i="4"/>
  <c r="D136" i="4" s="1"/>
  <c r="A69" i="4"/>
  <c r="A70" i="4"/>
  <c r="A71" i="4"/>
  <c r="A72" i="4"/>
  <c r="A73" i="4" s="1"/>
  <c r="A74" i="4" s="1"/>
  <c r="A75" i="4" s="1"/>
  <c r="A76" i="4" s="1"/>
  <c r="A77" i="4" s="1"/>
  <c r="A81" i="4"/>
  <c r="A82" i="4"/>
  <c r="A83" i="4" s="1"/>
  <c r="A84" i="4" s="1"/>
  <c r="A85" i="4" s="1"/>
  <c r="A86" i="4"/>
  <c r="A87" i="4" s="1"/>
  <c r="A88" i="4" s="1"/>
  <c r="A89" i="4" s="1"/>
  <c r="A97" i="4"/>
  <c r="A98" i="4" s="1"/>
  <c r="A99" i="4" s="1"/>
  <c r="A100" i="4" s="1"/>
  <c r="A101" i="4" s="1"/>
  <c r="A102" i="4" s="1"/>
  <c r="A103" i="4" s="1"/>
  <c r="A104" i="4" s="1"/>
  <c r="A105" i="4" s="1"/>
  <c r="A113" i="4"/>
  <c r="A114" i="4" s="1"/>
  <c r="A115" i="4" s="1"/>
  <c r="A116" i="4" s="1"/>
  <c r="A117" i="4" s="1"/>
  <c r="A118" i="4" s="1"/>
  <c r="A119" i="4" s="1"/>
  <c r="A120" i="4" s="1"/>
  <c r="A121" i="4" s="1"/>
  <c r="D115" i="4"/>
  <c r="D117" i="4"/>
  <c r="D118" i="4"/>
  <c r="D119" i="4"/>
  <c r="D121" i="4"/>
  <c r="D127" i="4"/>
  <c r="A128" i="4"/>
  <c r="A129" i="4"/>
  <c r="A130" i="4" s="1"/>
  <c r="A131" i="4" s="1"/>
  <c r="A132" i="4" s="1"/>
  <c r="A133" i="4" s="1"/>
  <c r="A134" i="4" s="1"/>
  <c r="A135" i="4" s="1"/>
  <c r="A136" i="4" s="1"/>
  <c r="D129" i="4"/>
  <c r="D133" i="4"/>
  <c r="A143" i="4"/>
  <c r="A144" i="4" s="1"/>
  <c r="A145" i="4" s="1"/>
  <c r="A146" i="4" s="1"/>
  <c r="A147" i="4" s="1"/>
  <c r="A148" i="4" s="1"/>
  <c r="A149" i="4" s="1"/>
  <c r="A150" i="4" s="1"/>
  <c r="A151" i="4" s="1"/>
  <c r="D143" i="4"/>
  <c r="D145" i="4"/>
  <c r="D147" i="4"/>
  <c r="D148" i="4"/>
  <c r="D149" i="4"/>
  <c r="D150" i="4"/>
  <c r="D151" i="4"/>
  <c r="D157" i="4"/>
  <c r="A158" i="4"/>
  <c r="A159" i="4"/>
  <c r="A160" i="4" s="1"/>
  <c r="A161" i="4" s="1"/>
  <c r="A162" i="4" s="1"/>
  <c r="A163" i="4" s="1"/>
  <c r="A164" i="4" s="1"/>
  <c r="A165" i="4" s="1"/>
  <c r="A166" i="4" s="1"/>
  <c r="D159" i="4"/>
  <c r="D162" i="4"/>
  <c r="D164" i="4"/>
  <c r="D165" i="4"/>
  <c r="D166" i="4"/>
  <c r="G184" i="4"/>
  <c r="K17" i="4" s="1"/>
  <c r="G185" i="4"/>
  <c r="K18" i="4" s="1"/>
  <c r="K27" i="4" s="1"/>
  <c r="E87" i="4" l="1"/>
  <c r="H149" i="4"/>
  <c r="J149" i="4" s="1"/>
  <c r="F87" i="4"/>
  <c r="C61" i="4"/>
  <c r="C119" i="4" s="1"/>
  <c r="H164" i="4"/>
  <c r="I63" i="4"/>
  <c r="J63" i="4" s="1"/>
  <c r="H166" i="4" s="1"/>
  <c r="J166" i="4" s="1"/>
  <c r="I57" i="4"/>
  <c r="J57" i="4" s="1"/>
  <c r="I56" i="4"/>
  <c r="J56" i="4" s="1"/>
  <c r="B56" i="4" s="1"/>
  <c r="I58" i="4"/>
  <c r="J58" i="4" s="1"/>
  <c r="D160" i="4"/>
  <c r="J162" i="4"/>
  <c r="I162" i="4"/>
  <c r="P58" i="4"/>
  <c r="O107" i="4"/>
  <c r="O108" i="4" s="1"/>
  <c r="O109" i="4" s="1"/>
  <c r="O110" i="4" s="1"/>
  <c r="O111" i="4" s="1"/>
  <c r="O112" i="4" s="1"/>
  <c r="O113" i="4" s="1"/>
  <c r="P106" i="4"/>
  <c r="I149" i="4"/>
  <c r="P97" i="4"/>
  <c r="P94" i="4"/>
  <c r="P83" i="4"/>
  <c r="L44" i="4"/>
  <c r="K45" i="4"/>
  <c r="B63" i="4"/>
  <c r="H89" i="4"/>
  <c r="C63" i="4"/>
  <c r="E89" i="4"/>
  <c r="B59" i="4"/>
  <c r="G85" i="4"/>
  <c r="D59" i="4"/>
  <c r="C59" i="4"/>
  <c r="H85" i="4"/>
  <c r="F85" i="4"/>
  <c r="H147" i="4"/>
  <c r="C58" i="4"/>
  <c r="C72" i="4" s="1"/>
  <c r="D58" i="4"/>
  <c r="B58" i="4"/>
  <c r="D146" i="4"/>
  <c r="D144" i="4"/>
  <c r="P105" i="4"/>
  <c r="F89" i="4"/>
  <c r="E85" i="4"/>
  <c r="K25" i="4"/>
  <c r="P38" i="4"/>
  <c r="P42" i="4"/>
  <c r="P46" i="4"/>
  <c r="P57" i="4"/>
  <c r="P61" i="4"/>
  <c r="P66" i="4"/>
  <c r="P79" i="4"/>
  <c r="P40" i="4"/>
  <c r="P44" i="4"/>
  <c r="P48" i="4"/>
  <c r="P50" i="4"/>
  <c r="P52" i="4"/>
  <c r="P55" i="4"/>
  <c r="P59" i="4"/>
  <c r="P63" i="4"/>
  <c r="P64" i="4"/>
  <c r="P68" i="4"/>
  <c r="P69" i="4"/>
  <c r="P70" i="4"/>
  <c r="P71" i="4"/>
  <c r="P72" i="4"/>
  <c r="P73" i="4"/>
  <c r="P74" i="4"/>
  <c r="P49" i="4"/>
  <c r="P53" i="4"/>
  <c r="P54" i="4"/>
  <c r="P62" i="4"/>
  <c r="Q63" i="4" s="1"/>
  <c r="P92" i="4"/>
  <c r="P99" i="4"/>
  <c r="P103" i="4"/>
  <c r="P37" i="4"/>
  <c r="P41" i="4"/>
  <c r="P47" i="4"/>
  <c r="Q48" i="4" s="1"/>
  <c r="P60" i="4"/>
  <c r="P76" i="4"/>
  <c r="P78" i="4"/>
  <c r="P80" i="4"/>
  <c r="P82" i="4"/>
  <c r="P84" i="4"/>
  <c r="P86" i="4"/>
  <c r="P93" i="4"/>
  <c r="Q94" i="4" s="1"/>
  <c r="P96" i="4"/>
  <c r="P100" i="4"/>
  <c r="P104" i="4"/>
  <c r="P108" i="4"/>
  <c r="P39" i="4"/>
  <c r="P45" i="4"/>
  <c r="P65" i="4"/>
  <c r="P77" i="4"/>
  <c r="P87" i="4"/>
  <c r="P88" i="4"/>
  <c r="P89" i="4"/>
  <c r="P90" i="4"/>
  <c r="P101" i="4"/>
  <c r="P109" i="4"/>
  <c r="P43" i="4"/>
  <c r="P51" i="4"/>
  <c r="P56" i="4"/>
  <c r="P67" i="4"/>
  <c r="P75" i="4"/>
  <c r="P81" i="4"/>
  <c r="P85" i="4"/>
  <c r="P91" i="4"/>
  <c r="P98" i="4"/>
  <c r="P110" i="4"/>
  <c r="P102" i="4"/>
  <c r="P95" i="4"/>
  <c r="F64" i="4"/>
  <c r="B149" i="4"/>
  <c r="D56" i="4"/>
  <c r="D57" i="4"/>
  <c r="B57" i="4"/>
  <c r="C57" i="4"/>
  <c r="C71" i="4" s="1"/>
  <c r="G64" i="4"/>
  <c r="I55" i="4"/>
  <c r="J55" i="4" s="1"/>
  <c r="D61" i="4"/>
  <c r="B61" i="4"/>
  <c r="H87" i="4"/>
  <c r="G87" i="4"/>
  <c r="H64" i="4"/>
  <c r="I60" i="4"/>
  <c r="J60" i="4" s="1"/>
  <c r="E64" i="4"/>
  <c r="I62" i="4"/>
  <c r="J62" i="4" s="1"/>
  <c r="I54" i="4"/>
  <c r="J54" i="4" s="1"/>
  <c r="C73" i="4"/>
  <c r="I166" i="4" l="1"/>
  <c r="C75" i="4"/>
  <c r="G89" i="4"/>
  <c r="C103" i="4"/>
  <c r="E119" i="4" s="1"/>
  <c r="L119" i="4" s="1"/>
  <c r="P107" i="4"/>
  <c r="H151" i="4"/>
  <c r="D63" i="4"/>
  <c r="D77" i="4" s="1"/>
  <c r="H77" i="4" s="1"/>
  <c r="I164" i="4"/>
  <c r="J164" i="4"/>
  <c r="Q66" i="4"/>
  <c r="Q42" i="4"/>
  <c r="Q56" i="4"/>
  <c r="Q39" i="4"/>
  <c r="Q101" i="4"/>
  <c r="Q85" i="4"/>
  <c r="Q82" i="4"/>
  <c r="Q52" i="4"/>
  <c r="Q58" i="4"/>
  <c r="Q40" i="4"/>
  <c r="Q78" i="4"/>
  <c r="C56" i="4"/>
  <c r="C70" i="4" s="1"/>
  <c r="E70" i="4" s="1"/>
  <c r="Q90" i="4"/>
  <c r="Q79" i="4"/>
  <c r="Q103" i="4"/>
  <c r="Q89" i="4"/>
  <c r="Q46" i="4"/>
  <c r="Q77" i="4"/>
  <c r="Q54" i="4"/>
  <c r="Q73" i="4"/>
  <c r="Q69" i="4"/>
  <c r="Q62" i="4"/>
  <c r="Q106" i="4"/>
  <c r="Q98" i="4"/>
  <c r="I64" i="4"/>
  <c r="K19" i="4" s="1"/>
  <c r="Q86" i="4"/>
  <c r="Q83" i="4"/>
  <c r="P111" i="4"/>
  <c r="Q111" i="4" s="1"/>
  <c r="Q93" i="4"/>
  <c r="Q50" i="4"/>
  <c r="Q65" i="4"/>
  <c r="Q41" i="4"/>
  <c r="P112" i="4"/>
  <c r="Q59" i="4"/>
  <c r="F119" i="4"/>
  <c r="Q100" i="4"/>
  <c r="K46" i="4"/>
  <c r="L45" i="4"/>
  <c r="E72" i="4"/>
  <c r="E84" i="4" s="1"/>
  <c r="D71" i="4"/>
  <c r="H71" i="4" s="1"/>
  <c r="H83" i="4" s="1"/>
  <c r="D99" i="4"/>
  <c r="E130" i="4" s="1"/>
  <c r="C130" i="4"/>
  <c r="C160" i="4"/>
  <c r="Q76" i="4"/>
  <c r="Q102" i="4"/>
  <c r="Q88" i="4"/>
  <c r="C100" i="4"/>
  <c r="B146" i="4"/>
  <c r="C116" i="4"/>
  <c r="E75" i="4"/>
  <c r="E71" i="4"/>
  <c r="C54" i="4"/>
  <c r="D54" i="4"/>
  <c r="B54" i="4"/>
  <c r="D75" i="4"/>
  <c r="H75" i="4" s="1"/>
  <c r="C134" i="4"/>
  <c r="D103" i="4"/>
  <c r="E134" i="4" s="1"/>
  <c r="C164" i="4"/>
  <c r="B145" i="4"/>
  <c r="C99" i="4"/>
  <c r="C115" i="4"/>
  <c r="B70" i="4"/>
  <c r="B98" i="4"/>
  <c r="C144" i="4"/>
  <c r="B159" i="4"/>
  <c r="C98" i="4"/>
  <c r="C114" i="4"/>
  <c r="B144" i="4"/>
  <c r="Q92" i="4"/>
  <c r="Q68" i="4"/>
  <c r="Q91" i="4"/>
  <c r="Q109" i="4"/>
  <c r="Q81" i="4"/>
  <c r="Q108" i="4"/>
  <c r="Q75" i="4"/>
  <c r="Q71" i="4"/>
  <c r="Q64" i="4"/>
  <c r="Q51" i="4"/>
  <c r="Q80" i="4"/>
  <c r="Q47" i="4"/>
  <c r="I147" i="4"/>
  <c r="J147" i="4"/>
  <c r="D101" i="4"/>
  <c r="E132" i="4" s="1"/>
  <c r="C132" i="4"/>
  <c r="D73" i="4"/>
  <c r="H73" i="4" s="1"/>
  <c r="C162" i="4"/>
  <c r="I151" i="4"/>
  <c r="J151" i="4"/>
  <c r="C136" i="4"/>
  <c r="C166" i="4"/>
  <c r="Q84" i="4"/>
  <c r="Q107" i="4"/>
  <c r="E73" i="4"/>
  <c r="D98" i="4"/>
  <c r="E129" i="4" s="1"/>
  <c r="C129" i="4"/>
  <c r="D70" i="4"/>
  <c r="H70" i="4" s="1"/>
  <c r="H82" i="4" s="1"/>
  <c r="C159" i="4"/>
  <c r="Q110" i="4"/>
  <c r="Q37" i="4"/>
  <c r="Q38" i="4"/>
  <c r="Q45" i="4"/>
  <c r="B162" i="4"/>
  <c r="B101" i="4"/>
  <c r="C147" i="4"/>
  <c r="B73" i="4"/>
  <c r="G86" i="4"/>
  <c r="C60" i="4"/>
  <c r="B60" i="4"/>
  <c r="F86" i="4"/>
  <c r="E86" i="4"/>
  <c r="D60" i="4"/>
  <c r="H163" i="4"/>
  <c r="H148" i="4"/>
  <c r="H86" i="4"/>
  <c r="B103" i="4"/>
  <c r="B75" i="4"/>
  <c r="C149" i="4"/>
  <c r="B164" i="4"/>
  <c r="Q99" i="4"/>
  <c r="Q44" i="4"/>
  <c r="Q97" i="4"/>
  <c r="Q61" i="4"/>
  <c r="Q72" i="4"/>
  <c r="Q53" i="4"/>
  <c r="B100" i="4"/>
  <c r="C146" i="4"/>
  <c r="B72" i="4"/>
  <c r="B161" i="4"/>
  <c r="C101" i="4"/>
  <c r="E117" i="4" s="1"/>
  <c r="B147" i="4"/>
  <c r="C117" i="4"/>
  <c r="C62" i="4"/>
  <c r="H88" i="4"/>
  <c r="G88" i="4"/>
  <c r="B62" i="4"/>
  <c r="E88" i="4"/>
  <c r="D62" i="4"/>
  <c r="H150" i="4"/>
  <c r="F88" i="4"/>
  <c r="H165" i="4"/>
  <c r="B55" i="4"/>
  <c r="D55" i="4"/>
  <c r="C55" i="4"/>
  <c r="B99" i="4"/>
  <c r="B71" i="4"/>
  <c r="C145" i="4"/>
  <c r="B160" i="4"/>
  <c r="Q96" i="4"/>
  <c r="Q57" i="4"/>
  <c r="Q105" i="4"/>
  <c r="Q87" i="4"/>
  <c r="Q104" i="4"/>
  <c r="Q55" i="4"/>
  <c r="Q74" i="4"/>
  <c r="Q70" i="4"/>
  <c r="Q60" i="4"/>
  <c r="Q49" i="4"/>
  <c r="Q67" i="4"/>
  <c r="Q43" i="4"/>
  <c r="D72" i="4"/>
  <c r="H72" i="4" s="1"/>
  <c r="H84" i="4" s="1"/>
  <c r="C131" i="4"/>
  <c r="D100" i="4"/>
  <c r="E131" i="4" s="1"/>
  <c r="C161" i="4"/>
  <c r="C77" i="4"/>
  <c r="C105" i="4"/>
  <c r="E121" i="4" s="1"/>
  <c r="C121" i="4"/>
  <c r="B151" i="4"/>
  <c r="B105" i="4"/>
  <c r="B77" i="4"/>
  <c r="B166" i="4"/>
  <c r="C151" i="4"/>
  <c r="Q95" i="4"/>
  <c r="O114" i="4"/>
  <c r="P113" i="4"/>
  <c r="I119" i="4" l="1"/>
  <c r="D105" i="4"/>
  <c r="E136" i="4" s="1"/>
  <c r="G119" i="4"/>
  <c r="J119" i="4" s="1"/>
  <c r="E149" i="4"/>
  <c r="F149" i="4" s="1"/>
  <c r="G77" i="4"/>
  <c r="Q113" i="4"/>
  <c r="G72" i="4"/>
  <c r="G84" i="4" s="1"/>
  <c r="E166" i="4"/>
  <c r="G166" i="4" s="1"/>
  <c r="G73" i="4"/>
  <c r="G75" i="4"/>
  <c r="F70" i="4"/>
  <c r="F82" i="4" s="1"/>
  <c r="H161" i="4"/>
  <c r="E146" i="4"/>
  <c r="F146" i="4" s="1"/>
  <c r="E116" i="4"/>
  <c r="L116" i="4" s="1"/>
  <c r="H146" i="4"/>
  <c r="Q112" i="4"/>
  <c r="H159" i="4"/>
  <c r="J159" i="4" s="1"/>
  <c r="E145" i="4"/>
  <c r="F145" i="4" s="1"/>
  <c r="E151" i="4"/>
  <c r="L151" i="4" s="1"/>
  <c r="E160" i="4"/>
  <c r="F160" i="4" s="1"/>
  <c r="B97" i="4"/>
  <c r="B158" i="4"/>
  <c r="B69" i="4"/>
  <c r="C143" i="4"/>
  <c r="C135" i="4"/>
  <c r="D76" i="4"/>
  <c r="H76" i="4" s="1"/>
  <c r="D104" i="4"/>
  <c r="E135" i="4" s="1"/>
  <c r="C165" i="4"/>
  <c r="J163" i="4"/>
  <c r="I163" i="4"/>
  <c r="G132" i="4"/>
  <c r="J132" i="4" s="1"/>
  <c r="I132" i="4"/>
  <c r="F132" i="4"/>
  <c r="L132" i="4"/>
  <c r="L46" i="4"/>
  <c r="K47" i="4"/>
  <c r="F166" i="4"/>
  <c r="E147" i="4"/>
  <c r="D102" i="4"/>
  <c r="E133" i="4" s="1"/>
  <c r="C133" i="4"/>
  <c r="C163" i="4"/>
  <c r="D74" i="4"/>
  <c r="H74" i="4" s="1"/>
  <c r="G136" i="4"/>
  <c r="J136" i="4" s="1"/>
  <c r="I136" i="4"/>
  <c r="L136" i="4"/>
  <c r="F136" i="4"/>
  <c r="E114" i="4"/>
  <c r="H144" i="4"/>
  <c r="D68" i="4"/>
  <c r="H68" i="4" s="1"/>
  <c r="H80" i="4" s="1"/>
  <c r="C127" i="4"/>
  <c r="D96" i="4"/>
  <c r="E127" i="4" s="1"/>
  <c r="C157" i="4"/>
  <c r="F72" i="4"/>
  <c r="F84" i="4" s="1"/>
  <c r="O115" i="4"/>
  <c r="P114" i="4"/>
  <c r="Q114" i="4" s="1"/>
  <c r="F121" i="4"/>
  <c r="L121" i="4"/>
  <c r="I121" i="4"/>
  <c r="G121" i="4"/>
  <c r="J121" i="4" s="1"/>
  <c r="G71" i="4"/>
  <c r="G83" i="4" s="1"/>
  <c r="C97" i="4"/>
  <c r="C113" i="4"/>
  <c r="B143" i="4"/>
  <c r="C69" i="4"/>
  <c r="D97" i="4"/>
  <c r="E128" i="4" s="1"/>
  <c r="C128" i="4"/>
  <c r="C158" i="4"/>
  <c r="D69" i="4"/>
  <c r="H69" i="4" s="1"/>
  <c r="H81" i="4" s="1"/>
  <c r="B76" i="4"/>
  <c r="B104" i="4"/>
  <c r="C150" i="4"/>
  <c r="B165" i="4"/>
  <c r="F117" i="4"/>
  <c r="L117" i="4"/>
  <c r="I117" i="4"/>
  <c r="G117" i="4"/>
  <c r="J117" i="4" s="1"/>
  <c r="E164" i="4"/>
  <c r="E162" i="4"/>
  <c r="G129" i="4"/>
  <c r="J129" i="4" s="1"/>
  <c r="I129" i="4"/>
  <c r="L129" i="4"/>
  <c r="F129" i="4"/>
  <c r="E159" i="4"/>
  <c r="G134" i="4"/>
  <c r="J134" i="4" s="1"/>
  <c r="I134" i="4"/>
  <c r="L134" i="4"/>
  <c r="F134" i="4"/>
  <c r="B96" i="4"/>
  <c r="C142" i="4"/>
  <c r="B157" i="4"/>
  <c r="B68" i="4"/>
  <c r="F71" i="4"/>
  <c r="F83" i="4" s="1"/>
  <c r="B74" i="4"/>
  <c r="B102" i="4"/>
  <c r="C148" i="4"/>
  <c r="B163" i="4"/>
  <c r="F75" i="4"/>
  <c r="G131" i="4"/>
  <c r="J131" i="4" s="1"/>
  <c r="I131" i="4"/>
  <c r="F131" i="4"/>
  <c r="L131" i="4"/>
  <c r="I165" i="4"/>
  <c r="J165" i="4"/>
  <c r="C104" i="4"/>
  <c r="E120" i="4" s="1"/>
  <c r="C76" i="4"/>
  <c r="C120" i="4"/>
  <c r="B150" i="4"/>
  <c r="C118" i="4"/>
  <c r="B148" i="4"/>
  <c r="C102" i="4"/>
  <c r="E118" i="4" s="1"/>
  <c r="C74" i="4"/>
  <c r="G70" i="4"/>
  <c r="G82" i="4" s="1"/>
  <c r="C96" i="4"/>
  <c r="C112" i="4"/>
  <c r="B142" i="4"/>
  <c r="C68" i="4"/>
  <c r="E77" i="4"/>
  <c r="F77" i="4"/>
  <c r="H160" i="4"/>
  <c r="J150" i="4"/>
  <c r="I150" i="4"/>
  <c r="E82" i="4"/>
  <c r="E161" i="4"/>
  <c r="I148" i="4"/>
  <c r="J148" i="4"/>
  <c r="F73" i="4"/>
  <c r="E144" i="4"/>
  <c r="E115" i="4"/>
  <c r="H145" i="4"/>
  <c r="E83" i="4"/>
  <c r="G130" i="4"/>
  <c r="J130" i="4" s="1"/>
  <c r="I130" i="4"/>
  <c r="L130" i="4"/>
  <c r="F130" i="4"/>
  <c r="G149" i="4" l="1"/>
  <c r="L149" i="4"/>
  <c r="L166" i="4"/>
  <c r="G146" i="4"/>
  <c r="F116" i="4"/>
  <c r="I159" i="4"/>
  <c r="I72" i="4"/>
  <c r="G76" i="4"/>
  <c r="I116" i="4"/>
  <c r="G145" i="4"/>
  <c r="F151" i="4"/>
  <c r="I75" i="4"/>
  <c r="G116" i="4"/>
  <c r="J116" i="4" s="1"/>
  <c r="G74" i="4"/>
  <c r="I73" i="4"/>
  <c r="E148" i="4"/>
  <c r="G148" i="4" s="1"/>
  <c r="I146" i="4"/>
  <c r="J146" i="4"/>
  <c r="L146" i="4"/>
  <c r="I71" i="4"/>
  <c r="G160" i="4"/>
  <c r="H90" i="4"/>
  <c r="I161" i="4"/>
  <c r="J161" i="4"/>
  <c r="L160" i="4"/>
  <c r="G151" i="4"/>
  <c r="H157" i="4"/>
  <c r="I157" i="4" s="1"/>
  <c r="E165" i="4"/>
  <c r="G165" i="4" s="1"/>
  <c r="E68" i="4"/>
  <c r="F68" i="4"/>
  <c r="F80" i="4" s="1"/>
  <c r="E76" i="4"/>
  <c r="F76" i="4"/>
  <c r="E113" i="4"/>
  <c r="H143" i="4"/>
  <c r="H158" i="4"/>
  <c r="I70" i="4"/>
  <c r="I144" i="4"/>
  <c r="J144" i="4"/>
  <c r="F144" i="4"/>
  <c r="L144" i="4"/>
  <c r="G144" i="4"/>
  <c r="F161" i="4"/>
  <c r="L161" i="4"/>
  <c r="G161" i="4"/>
  <c r="E112" i="4"/>
  <c r="H142" i="4"/>
  <c r="F118" i="4"/>
  <c r="L118" i="4"/>
  <c r="G118" i="4"/>
  <c r="J118" i="4" s="1"/>
  <c r="I118" i="4"/>
  <c r="E157" i="4"/>
  <c r="F162" i="4"/>
  <c r="G162" i="4"/>
  <c r="L162" i="4"/>
  <c r="O116" i="4"/>
  <c r="P115" i="4"/>
  <c r="F147" i="4"/>
  <c r="L147" i="4"/>
  <c r="G147" i="4"/>
  <c r="K48" i="4"/>
  <c r="L47" i="4"/>
  <c r="E158" i="4"/>
  <c r="I160" i="4"/>
  <c r="J160" i="4"/>
  <c r="G164" i="4"/>
  <c r="L164" i="4"/>
  <c r="F164" i="4"/>
  <c r="G128" i="4"/>
  <c r="J128" i="4" s="1"/>
  <c r="I128" i="4"/>
  <c r="F128" i="4"/>
  <c r="L128" i="4"/>
  <c r="J145" i="4"/>
  <c r="I145" i="4"/>
  <c r="E142" i="4"/>
  <c r="F120" i="4"/>
  <c r="L120" i="4"/>
  <c r="G120" i="4"/>
  <c r="J120" i="4" s="1"/>
  <c r="I120" i="4"/>
  <c r="E163" i="4"/>
  <c r="E69" i="4"/>
  <c r="F69" i="4"/>
  <c r="F81" i="4" s="1"/>
  <c r="L145" i="4"/>
  <c r="F115" i="4"/>
  <c r="L115" i="4"/>
  <c r="G115" i="4"/>
  <c r="J115" i="4" s="1"/>
  <c r="I115" i="4"/>
  <c r="I77" i="4"/>
  <c r="E74" i="4"/>
  <c r="F74" i="4"/>
  <c r="E150" i="4"/>
  <c r="G68" i="4"/>
  <c r="G80" i="4" s="1"/>
  <c r="G159" i="4"/>
  <c r="L159" i="4"/>
  <c r="F159" i="4"/>
  <c r="E143" i="4"/>
  <c r="G127" i="4"/>
  <c r="J127" i="4" s="1"/>
  <c r="I127" i="4"/>
  <c r="F127" i="4"/>
  <c r="L127" i="4"/>
  <c r="F114" i="4"/>
  <c r="L114" i="4"/>
  <c r="G114" i="4"/>
  <c r="J114" i="4" s="1"/>
  <c r="I114" i="4"/>
  <c r="G133" i="4"/>
  <c r="J133" i="4" s="1"/>
  <c r="I133" i="4"/>
  <c r="L133" i="4"/>
  <c r="F133" i="4"/>
  <c r="G135" i="4"/>
  <c r="J135" i="4" s="1"/>
  <c r="I135" i="4"/>
  <c r="F135" i="4"/>
  <c r="L135" i="4"/>
  <c r="G69" i="4"/>
  <c r="G81" i="4" s="1"/>
  <c r="L148" i="4" l="1"/>
  <c r="F148" i="4"/>
  <c r="F90" i="4"/>
  <c r="F165" i="4"/>
  <c r="J157" i="4"/>
  <c r="L165" i="4"/>
  <c r="I112" i="4"/>
  <c r="L112" i="4"/>
  <c r="F112" i="4"/>
  <c r="G112" i="4"/>
  <c r="I143" i="4"/>
  <c r="J143" i="4"/>
  <c r="L48" i="4"/>
  <c r="K49" i="4"/>
  <c r="L49" i="4" s="1"/>
  <c r="F143" i="4"/>
  <c r="L143" i="4"/>
  <c r="G143" i="4"/>
  <c r="G90" i="4"/>
  <c r="G163" i="4"/>
  <c r="F163" i="4"/>
  <c r="L163" i="4"/>
  <c r="F158" i="4"/>
  <c r="G158" i="4"/>
  <c r="L158" i="4"/>
  <c r="J142" i="4"/>
  <c r="I142" i="4"/>
  <c r="J158" i="4"/>
  <c r="I158" i="4"/>
  <c r="I76" i="4"/>
  <c r="G150" i="4"/>
  <c r="L150" i="4"/>
  <c r="F150" i="4"/>
  <c r="G142" i="4"/>
  <c r="L142" i="4"/>
  <c r="F142" i="4"/>
  <c r="F113" i="4"/>
  <c r="L113" i="4"/>
  <c r="I113" i="4"/>
  <c r="G113" i="4"/>
  <c r="J113" i="4" s="1"/>
  <c r="I68" i="4"/>
  <c r="E80" i="4"/>
  <c r="Q115" i="4"/>
  <c r="I74" i="4"/>
  <c r="I69" i="4"/>
  <c r="E81" i="4"/>
  <c r="O117" i="4"/>
  <c r="P116" i="4"/>
  <c r="F157" i="4"/>
  <c r="G157" i="4"/>
  <c r="L157" i="4"/>
  <c r="E90" i="4" l="1"/>
  <c r="I90" i="4" s="1"/>
  <c r="B21" i="4" s="1"/>
  <c r="K20" i="4" s="1"/>
  <c r="J112" i="4"/>
  <c r="J169" i="4" s="1"/>
  <c r="G169" i="4"/>
  <c r="F169" i="4"/>
  <c r="G172" i="4" s="1"/>
  <c r="Q116" i="4"/>
  <c r="L169" i="4"/>
  <c r="H172" i="4" s="1"/>
  <c r="G173" i="4" s="1"/>
  <c r="O118" i="4"/>
  <c r="P117" i="4"/>
  <c r="I169" i="4"/>
  <c r="H173" i="4" s="1"/>
  <c r="G176" i="4" l="1"/>
  <c r="G179" i="4" s="1"/>
  <c r="H184" i="4" s="1"/>
  <c r="I184" i="4" s="1"/>
  <c r="B22" i="4"/>
  <c r="Q117" i="4"/>
  <c r="O119" i="4"/>
  <c r="P118" i="4"/>
  <c r="H180" i="4" l="1"/>
  <c r="H185" i="4" s="1"/>
  <c r="I185" i="4" s="1"/>
  <c r="L18" i="4" s="1"/>
  <c r="H179" i="4"/>
  <c r="G180" i="4" s="1"/>
  <c r="O120" i="4"/>
  <c r="P119" i="4"/>
  <c r="Q119" i="4" s="1"/>
  <c r="L17" i="4"/>
  <c r="J184" i="4"/>
  <c r="M17" i="4" s="1"/>
  <c r="N17" i="4" s="1"/>
  <c r="Q118" i="4"/>
  <c r="J185" i="4" l="1"/>
  <c r="M18" i="4" s="1"/>
  <c r="N18" i="4" s="1"/>
  <c r="O121" i="4"/>
  <c r="P120" i="4"/>
  <c r="O122" i="4" l="1"/>
  <c r="P121" i="4"/>
  <c r="Q120" i="4"/>
  <c r="O123" i="4" l="1"/>
  <c r="P122" i="4"/>
  <c r="Q121" i="4"/>
  <c r="O124" i="4" l="1"/>
  <c r="P123" i="4"/>
  <c r="Q123" i="4" s="1"/>
  <c r="Q122" i="4"/>
  <c r="O125" i="4" l="1"/>
  <c r="P124" i="4"/>
  <c r="O126" i="4" l="1"/>
  <c r="P125" i="4"/>
  <c r="Q125" i="4"/>
  <c r="Q124" i="4"/>
  <c r="O127" i="4" l="1"/>
  <c r="P126" i="4"/>
  <c r="O128" i="4" l="1"/>
  <c r="P127" i="4"/>
  <c r="Q127" i="4" s="1"/>
  <c r="Q126" i="4"/>
  <c r="O129" i="4" l="1"/>
  <c r="P128" i="4"/>
  <c r="O130" i="4" l="1"/>
  <c r="P129" i="4"/>
  <c r="Q128" i="4"/>
  <c r="O131" i="4" l="1"/>
  <c r="P130" i="4"/>
  <c r="Q129" i="4"/>
  <c r="O132" i="4" l="1"/>
  <c r="P131" i="4"/>
  <c r="Q130" i="4"/>
  <c r="O133" i="4" l="1"/>
  <c r="P132" i="4"/>
  <c r="Q132" i="4" s="1"/>
  <c r="Q131" i="4"/>
  <c r="O134" i="4" l="1"/>
  <c r="P133" i="4"/>
  <c r="Q133" i="4" s="1"/>
  <c r="O135" i="4" l="1"/>
  <c r="P134" i="4"/>
  <c r="Q134" i="4" s="1"/>
  <c r="O136" i="4" l="1"/>
  <c r="P135" i="4"/>
  <c r="O137" i="4" l="1"/>
  <c r="P137" i="4" s="1"/>
  <c r="P136" i="4"/>
  <c r="Q136" i="4" s="1"/>
  <c r="Q135" i="4"/>
  <c r="Q137" i="4" l="1"/>
  <c r="Q138" i="4" s="1"/>
  <c r="K28" i="4" s="1"/>
</calcChain>
</file>

<file path=xl/sharedStrings.xml><?xml version="1.0" encoding="utf-8"?>
<sst xmlns="http://schemas.openxmlformats.org/spreadsheetml/2006/main" count="110" uniqueCount="89">
  <si>
    <t>T1</t>
  </si>
  <si>
    <t>TU</t>
  </si>
  <si>
    <t>TL</t>
  </si>
  <si>
    <t>YY</t>
  </si>
  <si>
    <t>YN</t>
  </si>
  <si>
    <t>NY</t>
  </si>
  <si>
    <t>NN</t>
  </si>
  <si>
    <t>1回目の提示額</t>
    <rPh sb="1" eb="3">
      <t>カイメ</t>
    </rPh>
    <rPh sb="4" eb="6">
      <t>テイジ</t>
    </rPh>
    <rPh sb="6" eb="7">
      <t>ガク</t>
    </rPh>
    <phoneticPr fontId="1"/>
  </si>
  <si>
    <t>2回目で上げた提示額</t>
    <rPh sb="1" eb="3">
      <t>カイメ</t>
    </rPh>
    <rPh sb="4" eb="5">
      <t>ア</t>
    </rPh>
    <rPh sb="7" eb="9">
      <t>テイジ</t>
    </rPh>
    <rPh sb="9" eb="10">
      <t>ガク</t>
    </rPh>
    <phoneticPr fontId="1"/>
  </si>
  <si>
    <t>2回目で下げた提示額</t>
    <rPh sb="1" eb="3">
      <t>カイメ</t>
    </rPh>
    <rPh sb="4" eb="5">
      <t>サ</t>
    </rPh>
    <rPh sb="7" eb="9">
      <t>テイジ</t>
    </rPh>
    <rPh sb="9" eb="10">
      <t>ガク</t>
    </rPh>
    <phoneticPr fontId="1"/>
  </si>
  <si>
    <t>1回目、2回目ともにYes</t>
    <rPh sb="1" eb="3">
      <t>カイメ</t>
    </rPh>
    <rPh sb="5" eb="7">
      <t>カイメ</t>
    </rPh>
    <phoneticPr fontId="1"/>
  </si>
  <si>
    <t>1回目Yes、2回目No</t>
    <rPh sb="1" eb="3">
      <t>カイメ</t>
    </rPh>
    <rPh sb="8" eb="10">
      <t>カイメ</t>
    </rPh>
    <phoneticPr fontId="1"/>
  </si>
  <si>
    <t>1回目No、2回目Yes</t>
    <rPh sb="1" eb="3">
      <t>カイメ</t>
    </rPh>
    <rPh sb="7" eb="9">
      <t>カイメ</t>
    </rPh>
    <phoneticPr fontId="1"/>
  </si>
  <si>
    <t>放流負担金支払い意志額の調査結果　（回答者の年間釣行回数で引き延ばし済み）</t>
    <rPh sb="0" eb="2">
      <t>ホウリュウ</t>
    </rPh>
    <rPh sb="2" eb="5">
      <t>フタンキン</t>
    </rPh>
    <rPh sb="5" eb="7">
      <t>シハラ</t>
    </rPh>
    <rPh sb="8" eb="10">
      <t>イシ</t>
    </rPh>
    <rPh sb="10" eb="11">
      <t>ガク</t>
    </rPh>
    <rPh sb="12" eb="14">
      <t>チョウサ</t>
    </rPh>
    <rPh sb="14" eb="16">
      <t>ケッカ</t>
    </rPh>
    <rPh sb="18" eb="20">
      <t>カイトウ</t>
    </rPh>
    <rPh sb="20" eb="21">
      <t>シャ</t>
    </rPh>
    <rPh sb="22" eb="24">
      <t>ネンカン</t>
    </rPh>
    <rPh sb="24" eb="26">
      <t>チョウコウ</t>
    </rPh>
    <rPh sb="26" eb="28">
      <t>カイスウ</t>
    </rPh>
    <rPh sb="29" eb="30">
      <t>ヒ</t>
    </rPh>
    <rPh sb="31" eb="32">
      <t>ノ</t>
    </rPh>
    <rPh sb="34" eb="35">
      <t>ズ</t>
    </rPh>
    <phoneticPr fontId="1"/>
  </si>
  <si>
    <t>b</t>
    <phoneticPr fontId="5"/>
  </si>
  <si>
    <t>a</t>
    <phoneticPr fontId="5"/>
  </si>
  <si>
    <t>P-value</t>
  </si>
  <si>
    <t>t</t>
  </si>
  <si>
    <t>S.E.</t>
  </si>
  <si>
    <t>Coeff</t>
  </si>
  <si>
    <t>(-H)-1</t>
    <phoneticPr fontId="5"/>
  </si>
  <si>
    <t>det</t>
    <phoneticPr fontId="5"/>
  </si>
  <si>
    <t>-H</t>
    <phoneticPr fontId="5"/>
  </si>
  <si>
    <t>Lab</t>
    <phoneticPr fontId="5"/>
  </si>
  <si>
    <t>Lb</t>
    <phoneticPr fontId="5"/>
  </si>
  <si>
    <t>Lbb</t>
    <phoneticPr fontId="5"/>
  </si>
  <si>
    <t>La</t>
    <phoneticPr fontId="5"/>
  </si>
  <si>
    <t>Laa</t>
    <phoneticPr fontId="5"/>
  </si>
  <si>
    <t>N</t>
    <phoneticPr fontId="5"/>
  </si>
  <si>
    <t>TL</t>
    <phoneticPr fontId="5"/>
  </si>
  <si>
    <t>T1</t>
    <phoneticPr fontId="5"/>
  </si>
  <si>
    <t>y</t>
    <phoneticPr fontId="5"/>
  </si>
  <si>
    <t>x</t>
    <phoneticPr fontId="5"/>
  </si>
  <si>
    <t>ny</t>
    <phoneticPr fontId="5"/>
  </si>
  <si>
    <t>TU</t>
    <phoneticPr fontId="5"/>
  </si>
  <si>
    <t>yn</t>
    <phoneticPr fontId="5"/>
  </si>
  <si>
    <t>nn</t>
    <phoneticPr fontId="5"/>
  </si>
  <si>
    <t>yy</t>
    <phoneticPr fontId="5"/>
  </si>
  <si>
    <t>el</t>
    <phoneticPr fontId="5"/>
  </si>
  <si>
    <t>eu</t>
    <phoneticPr fontId="5"/>
  </si>
  <si>
    <t>e1</t>
    <phoneticPr fontId="5"/>
  </si>
  <si>
    <t>Pnn</t>
    <phoneticPr fontId="5"/>
  </si>
  <si>
    <t>Pny</t>
    <phoneticPr fontId="5"/>
  </si>
  <si>
    <t>Pyn</t>
    <phoneticPr fontId="5"/>
  </si>
  <si>
    <t>Pyy</t>
    <phoneticPr fontId="5"/>
  </si>
  <si>
    <t>VL</t>
    <phoneticPr fontId="5"/>
  </si>
  <si>
    <t>VU</t>
    <phoneticPr fontId="5"/>
  </si>
  <si>
    <t>V1</t>
    <phoneticPr fontId="5"/>
  </si>
  <si>
    <t>nn</t>
    <phoneticPr fontId="5"/>
  </si>
  <si>
    <t>ny</t>
    <phoneticPr fontId="5"/>
  </si>
  <si>
    <t>yn</t>
    <phoneticPr fontId="5"/>
  </si>
  <si>
    <t>yy</t>
    <phoneticPr fontId="5"/>
  </si>
  <si>
    <t>ln(TL)</t>
    <phoneticPr fontId="5"/>
  </si>
  <si>
    <t>ln(TU)</t>
    <phoneticPr fontId="5"/>
  </si>
  <si>
    <t>ln(T1)</t>
    <phoneticPr fontId="5"/>
  </si>
  <si>
    <t>b</t>
    <phoneticPr fontId="5"/>
  </si>
  <si>
    <t>a</t>
    <phoneticPr fontId="5"/>
  </si>
  <si>
    <t>Estimate</t>
    <phoneticPr fontId="5"/>
  </si>
  <si>
    <t>Bid</t>
    <phoneticPr fontId="5"/>
  </si>
  <si>
    <t>Estimate</t>
  </si>
  <si>
    <t>Bid</t>
  </si>
  <si>
    <t>Step</t>
    <phoneticPr fontId="5"/>
  </si>
  <si>
    <t>計算エリア</t>
  </si>
  <si>
    <t>MaxBid</t>
    <phoneticPr fontId="5"/>
  </si>
  <si>
    <t>ソルバーがないときは「ツール」→「アドイン」でソルバーを組み込む</t>
    <rPh sb="28" eb="29">
      <t>ク</t>
    </rPh>
    <rPh sb="30" eb="31">
      <t>コ</t>
    </rPh>
    <phoneticPr fontId="5"/>
  </si>
  <si>
    <t>最大提示額で裾切り</t>
    <rPh sb="0" eb="2">
      <t>サイダイ</t>
    </rPh>
    <rPh sb="2" eb="4">
      <t>テイジ</t>
    </rPh>
    <rPh sb="4" eb="5">
      <t>ガク</t>
    </rPh>
    <rPh sb="6" eb="7">
      <t>スソ</t>
    </rPh>
    <rPh sb="7" eb="8">
      <t>キ</t>
    </rPh>
    <phoneticPr fontId="5"/>
  </si>
  <si>
    <t>目的セルと変化させるセルを選択して「実行」</t>
  </si>
  <si>
    <t>裾切りなし</t>
    <rPh sb="0" eb="1">
      <t>スソ</t>
    </rPh>
    <rPh sb="1" eb="2">
      <t>キ</t>
    </rPh>
    <phoneticPr fontId="5"/>
  </si>
  <si>
    <t>（平均値）</t>
  </si>
  <si>
    <t>「ツール」メニューから「ソルバー」を選択する</t>
    <phoneticPr fontId="5"/>
  </si>
  <si>
    <t>データ入力エリアに提示額、YY回答、YN回答、NY回答、NN回答を入力する</t>
    <rPh sb="20" eb="22">
      <t>カイトウ</t>
    </rPh>
    <rPh sb="25" eb="27">
      <t>カイトウ</t>
    </rPh>
    <phoneticPr fontId="5"/>
  </si>
  <si>
    <t>（中央値）</t>
  </si>
  <si>
    <t>　　　計算方法</t>
  </si>
  <si>
    <t>推定WTP</t>
  </si>
  <si>
    <t>推定結果はこちら</t>
  </si>
  <si>
    <t>対数尤度</t>
  </si>
  <si>
    <t>変化させるセル</t>
  </si>
  <si>
    <t>目的セル</t>
  </si>
  <si>
    <t>n</t>
  </si>
  <si>
    <t>ln(Bid)</t>
  </si>
  <si>
    <t>constant</t>
  </si>
  <si>
    <t>ｐ値</t>
  </si>
  <si>
    <t>ｔ値</t>
  </si>
  <si>
    <t>係数</t>
  </si>
  <si>
    <t>変数</t>
  </si>
  <si>
    <t>推定結果</t>
  </si>
  <si>
    <t>データ入力エリア</t>
  </si>
  <si>
    <t>対数線形ロジットモデル</t>
  </si>
  <si>
    <t>ダブルバウンド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</si>
</sst>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;[Red]\-#,##0.0000"/>
    <numFmt numFmtId="177" formatCode="0.000"/>
    <numFmt numFmtId="178" formatCode="0.0000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indexed="12"/>
      <name val="Arial"/>
      <family val="2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0" xfId="1" applyFill="1"/>
    <xf numFmtId="176" fontId="4" fillId="2" borderId="0" xfId="2" applyNumberFormat="1" applyFont="1" applyFill="1"/>
    <xf numFmtId="0" fontId="4" fillId="2" borderId="0" xfId="1" applyFill="1" applyAlignment="1">
      <alignment horizontal="center"/>
    </xf>
    <xf numFmtId="0" fontId="4" fillId="2" borderId="0" xfId="1" quotePrefix="1" applyFill="1"/>
    <xf numFmtId="0" fontId="4" fillId="2" borderId="0" xfId="1" quotePrefix="1" applyFill="1" applyAlignment="1">
      <alignment horizontal="right"/>
    </xf>
    <xf numFmtId="0" fontId="6" fillId="2" borderId="0" xfId="1" applyFont="1" applyFill="1" applyBorder="1"/>
    <xf numFmtId="0" fontId="4" fillId="2" borderId="0" xfId="1" applyFill="1" applyBorder="1"/>
    <xf numFmtId="0" fontId="7" fillId="2" borderId="0" xfId="1" applyFont="1" applyFill="1" applyBorder="1"/>
    <xf numFmtId="0" fontId="4" fillId="2" borderId="0" xfId="1" applyFill="1" applyBorder="1" applyAlignment="1">
      <alignment horizontal="right"/>
    </xf>
    <xf numFmtId="177" fontId="4" fillId="2" borderId="0" xfId="1" applyNumberFormat="1" applyFill="1"/>
    <xf numFmtId="38" fontId="4" fillId="2" borderId="0" xfId="2" applyFont="1" applyFill="1"/>
    <xf numFmtId="0" fontId="8" fillId="2" borderId="0" xfId="1" applyFont="1" applyFill="1"/>
    <xf numFmtId="0" fontId="4" fillId="2" borderId="0" xfId="1" applyFill="1" applyBorder="1" applyAlignment="1">
      <alignment horizontal="center"/>
    </xf>
    <xf numFmtId="0" fontId="4" fillId="2" borderId="1" xfId="1" applyFill="1" applyBorder="1"/>
    <xf numFmtId="0" fontId="4" fillId="2" borderId="1" xfId="1" applyFill="1" applyBorder="1" applyAlignment="1">
      <alignment horizontal="center"/>
    </xf>
    <xf numFmtId="0" fontId="4" fillId="2" borderId="3" xfId="1" applyFill="1" applyBorder="1"/>
    <xf numFmtId="0" fontId="4" fillId="2" borderId="4" xfId="1" applyFill="1" applyBorder="1"/>
    <xf numFmtId="0" fontId="4" fillId="2" borderId="5" xfId="1" applyFill="1" applyBorder="1"/>
    <xf numFmtId="0" fontId="4" fillId="2" borderId="6" xfId="1" applyFill="1" applyBorder="1"/>
    <xf numFmtId="0" fontId="4" fillId="2" borderId="8" xfId="1" applyFill="1" applyBorder="1"/>
    <xf numFmtId="0" fontId="4" fillId="2" borderId="10" xfId="1" applyFill="1" applyBorder="1"/>
    <xf numFmtId="0" fontId="4" fillId="2" borderId="11" xfId="1" applyFill="1" applyBorder="1"/>
    <xf numFmtId="0" fontId="4" fillId="2" borderId="12" xfId="1" applyFill="1" applyBorder="1"/>
    <xf numFmtId="0" fontId="4" fillId="2" borderId="13" xfId="1" applyFill="1" applyBorder="1"/>
    <xf numFmtId="0" fontId="4" fillId="2" borderId="15" xfId="1" applyFill="1" applyBorder="1"/>
    <xf numFmtId="0" fontId="4" fillId="3" borderId="16" xfId="1" applyFill="1" applyBorder="1" applyProtection="1">
      <protection locked="0"/>
    </xf>
    <xf numFmtId="0" fontId="4" fillId="3" borderId="17" xfId="1" applyFill="1" applyBorder="1" applyProtection="1">
      <protection locked="0"/>
    </xf>
    <xf numFmtId="0" fontId="4" fillId="2" borderId="18" xfId="1" applyFill="1" applyBorder="1"/>
    <xf numFmtId="0" fontId="4" fillId="2" borderId="22" xfId="1" applyFill="1" applyBorder="1"/>
    <xf numFmtId="0" fontId="4" fillId="2" borderId="24" xfId="1" applyFill="1" applyBorder="1" applyAlignment="1">
      <alignment horizontal="center"/>
    </xf>
    <xf numFmtId="0" fontId="4" fillId="2" borderId="22" xfId="1" applyFill="1" applyBorder="1" applyAlignment="1">
      <alignment horizontal="center"/>
    </xf>
    <xf numFmtId="0" fontId="4" fillId="3" borderId="7" xfId="1" applyFill="1" applyBorder="1" applyProtection="1">
      <protection locked="0"/>
    </xf>
    <xf numFmtId="0" fontId="4" fillId="3" borderId="19" xfId="1" applyFill="1" applyBorder="1" applyProtection="1">
      <protection locked="0"/>
    </xf>
    <xf numFmtId="0" fontId="4" fillId="3" borderId="8" xfId="1" applyFill="1" applyBorder="1" applyProtection="1">
      <protection locked="0"/>
    </xf>
    <xf numFmtId="0" fontId="4" fillId="2" borderId="25" xfId="1" applyFill="1" applyBorder="1"/>
    <xf numFmtId="0" fontId="4" fillId="2" borderId="26" xfId="1" applyFill="1" applyBorder="1" applyAlignment="1">
      <alignment horizontal="center"/>
    </xf>
    <xf numFmtId="0" fontId="4" fillId="2" borderId="27" xfId="1" applyFill="1" applyBorder="1" applyAlignment="1">
      <alignment horizontal="center"/>
    </xf>
    <xf numFmtId="0" fontId="4" fillId="3" borderId="21" xfId="1" applyFill="1" applyBorder="1" applyProtection="1">
      <protection locked="0"/>
    </xf>
    <xf numFmtId="0" fontId="4" fillId="3" borderId="0" xfId="1" applyFill="1" applyBorder="1" applyProtection="1">
      <protection locked="0"/>
    </xf>
    <xf numFmtId="0" fontId="4" fillId="3" borderId="22" xfId="1" applyFill="1" applyBorder="1" applyProtection="1">
      <protection locked="0"/>
    </xf>
    <xf numFmtId="0" fontId="4" fillId="3" borderId="25" xfId="1" applyFill="1" applyBorder="1" applyAlignment="1">
      <alignment horizontal="center"/>
    </xf>
    <xf numFmtId="0" fontId="4" fillId="3" borderId="28" xfId="1" applyFill="1" applyBorder="1" applyAlignment="1">
      <alignment horizontal="center"/>
    </xf>
    <xf numFmtId="0" fontId="4" fillId="3" borderId="27" xfId="1" applyFill="1" applyBorder="1" applyAlignment="1">
      <alignment horizontal="center"/>
    </xf>
    <xf numFmtId="0" fontId="9" fillId="2" borderId="0" xfId="1" applyFont="1" applyFill="1"/>
    <xf numFmtId="0" fontId="10" fillId="2" borderId="0" xfId="1" applyFont="1" applyFill="1"/>
    <xf numFmtId="178" fontId="11" fillId="2" borderId="6" xfId="1" applyNumberFormat="1" applyFont="1" applyFill="1" applyBorder="1"/>
    <xf numFmtId="177" fontId="11" fillId="2" borderId="6" xfId="1" applyNumberFormat="1" applyFont="1" applyFill="1" applyBorder="1"/>
    <xf numFmtId="0" fontId="11" fillId="2" borderId="21" xfId="1" applyFont="1" applyFill="1" applyBorder="1"/>
    <xf numFmtId="178" fontId="11" fillId="2" borderId="4" xfId="1" applyNumberFormat="1" applyFont="1" applyFill="1" applyBorder="1"/>
    <xf numFmtId="177" fontId="11" fillId="2" borderId="4" xfId="1" applyNumberFormat="1" applyFont="1" applyFill="1" applyBorder="1"/>
    <xf numFmtId="0" fontId="11" fillId="2" borderId="23" xfId="1" applyFont="1" applyFill="1" applyBorder="1"/>
    <xf numFmtId="0" fontId="11" fillId="2" borderId="6" xfId="1" applyFont="1" applyFill="1" applyBorder="1"/>
    <xf numFmtId="0" fontId="11" fillId="2" borderId="0" xfId="1" applyFont="1" applyFill="1" applyBorder="1"/>
    <xf numFmtId="177" fontId="11" fillId="2" borderId="20" xfId="1" applyNumberFormat="1" applyFont="1" applyFill="1" applyBorder="1"/>
    <xf numFmtId="0" fontId="11" fillId="2" borderId="19" xfId="1" applyFont="1" applyFill="1" applyBorder="1"/>
    <xf numFmtId="0" fontId="11" fillId="2" borderId="7" xfId="1" applyFont="1" applyFill="1" applyBorder="1"/>
    <xf numFmtId="38" fontId="11" fillId="2" borderId="14" xfId="2" applyFont="1" applyFill="1" applyBorder="1"/>
    <xf numFmtId="38" fontId="11" fillId="2" borderId="0" xfId="1" applyNumberFormat="1" applyFont="1" applyFill="1" applyBorder="1"/>
    <xf numFmtId="38" fontId="11" fillId="2" borderId="9" xfId="2" applyFont="1" applyFill="1" applyBorder="1" applyAlignment="1">
      <alignment horizontal="right"/>
    </xf>
    <xf numFmtId="38" fontId="11" fillId="2" borderId="7" xfId="2" applyFont="1" applyFill="1" applyBorder="1" applyAlignment="1">
      <alignment horizontal="right"/>
    </xf>
    <xf numFmtId="0" fontId="0" fillId="2" borderId="0" xfId="0" applyFill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576902298307"/>
          <c:y val="0.15183265480900129"/>
          <c:w val="0.82601419480953309"/>
          <c:h val="0.72513181693264395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解答1!$O$37:$O$137</c:f>
              <c:numCache>
                <c:formatCode>General</c:formatCode>
                <c:ptCount val="101"/>
                <c:pt idx="0">
                  <c:v>1E-3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  <c:pt idx="13">
                  <c:v>390</c:v>
                </c:pt>
                <c:pt idx="14">
                  <c:v>420</c:v>
                </c:pt>
                <c:pt idx="15">
                  <c:v>450</c:v>
                </c:pt>
                <c:pt idx="16">
                  <c:v>480</c:v>
                </c:pt>
                <c:pt idx="17">
                  <c:v>510</c:v>
                </c:pt>
                <c:pt idx="18">
                  <c:v>540</c:v>
                </c:pt>
                <c:pt idx="19">
                  <c:v>570</c:v>
                </c:pt>
                <c:pt idx="20">
                  <c:v>600</c:v>
                </c:pt>
                <c:pt idx="21">
                  <c:v>630</c:v>
                </c:pt>
                <c:pt idx="22">
                  <c:v>660</c:v>
                </c:pt>
                <c:pt idx="23">
                  <c:v>690</c:v>
                </c:pt>
                <c:pt idx="24">
                  <c:v>720</c:v>
                </c:pt>
                <c:pt idx="25">
                  <c:v>750</c:v>
                </c:pt>
                <c:pt idx="26">
                  <c:v>780</c:v>
                </c:pt>
                <c:pt idx="27">
                  <c:v>810</c:v>
                </c:pt>
                <c:pt idx="28">
                  <c:v>840</c:v>
                </c:pt>
                <c:pt idx="29">
                  <c:v>870</c:v>
                </c:pt>
                <c:pt idx="30">
                  <c:v>900</c:v>
                </c:pt>
                <c:pt idx="31">
                  <c:v>930</c:v>
                </c:pt>
                <c:pt idx="32">
                  <c:v>960</c:v>
                </c:pt>
                <c:pt idx="33">
                  <c:v>990</c:v>
                </c:pt>
                <c:pt idx="34">
                  <c:v>1020</c:v>
                </c:pt>
                <c:pt idx="35">
                  <c:v>1050</c:v>
                </c:pt>
                <c:pt idx="36">
                  <c:v>1080</c:v>
                </c:pt>
                <c:pt idx="37">
                  <c:v>1110</c:v>
                </c:pt>
                <c:pt idx="38">
                  <c:v>1140</c:v>
                </c:pt>
                <c:pt idx="39">
                  <c:v>1170</c:v>
                </c:pt>
                <c:pt idx="40">
                  <c:v>1200</c:v>
                </c:pt>
                <c:pt idx="41">
                  <c:v>1230</c:v>
                </c:pt>
                <c:pt idx="42">
                  <c:v>1260</c:v>
                </c:pt>
                <c:pt idx="43">
                  <c:v>1290</c:v>
                </c:pt>
                <c:pt idx="44">
                  <c:v>1320</c:v>
                </c:pt>
                <c:pt idx="45">
                  <c:v>1350</c:v>
                </c:pt>
                <c:pt idx="46">
                  <c:v>1380</c:v>
                </c:pt>
                <c:pt idx="47">
                  <c:v>1410</c:v>
                </c:pt>
                <c:pt idx="48">
                  <c:v>1440</c:v>
                </c:pt>
                <c:pt idx="49">
                  <c:v>1470</c:v>
                </c:pt>
                <c:pt idx="50">
                  <c:v>1500</c:v>
                </c:pt>
                <c:pt idx="51">
                  <c:v>1530</c:v>
                </c:pt>
                <c:pt idx="52">
                  <c:v>1560</c:v>
                </c:pt>
                <c:pt idx="53">
                  <c:v>1590</c:v>
                </c:pt>
                <c:pt idx="54">
                  <c:v>1620</c:v>
                </c:pt>
                <c:pt idx="55">
                  <c:v>1650</c:v>
                </c:pt>
                <c:pt idx="56">
                  <c:v>1680</c:v>
                </c:pt>
                <c:pt idx="57">
                  <c:v>1710</c:v>
                </c:pt>
                <c:pt idx="58">
                  <c:v>1740</c:v>
                </c:pt>
                <c:pt idx="59">
                  <c:v>1770</c:v>
                </c:pt>
                <c:pt idx="60">
                  <c:v>1800</c:v>
                </c:pt>
                <c:pt idx="61">
                  <c:v>1830</c:v>
                </c:pt>
                <c:pt idx="62">
                  <c:v>1860</c:v>
                </c:pt>
                <c:pt idx="63">
                  <c:v>1890</c:v>
                </c:pt>
                <c:pt idx="64">
                  <c:v>1920</c:v>
                </c:pt>
                <c:pt idx="65">
                  <c:v>1950</c:v>
                </c:pt>
                <c:pt idx="66">
                  <c:v>1980</c:v>
                </c:pt>
                <c:pt idx="67">
                  <c:v>2010</c:v>
                </c:pt>
                <c:pt idx="68">
                  <c:v>2040</c:v>
                </c:pt>
                <c:pt idx="69">
                  <c:v>2070</c:v>
                </c:pt>
                <c:pt idx="70">
                  <c:v>2100</c:v>
                </c:pt>
                <c:pt idx="71">
                  <c:v>2130</c:v>
                </c:pt>
                <c:pt idx="72">
                  <c:v>2160</c:v>
                </c:pt>
                <c:pt idx="73">
                  <c:v>2190</c:v>
                </c:pt>
                <c:pt idx="74">
                  <c:v>2220</c:v>
                </c:pt>
                <c:pt idx="75">
                  <c:v>2250</c:v>
                </c:pt>
                <c:pt idx="76">
                  <c:v>2280</c:v>
                </c:pt>
                <c:pt idx="77">
                  <c:v>2310</c:v>
                </c:pt>
                <c:pt idx="78">
                  <c:v>2340</c:v>
                </c:pt>
                <c:pt idx="79">
                  <c:v>2370</c:v>
                </c:pt>
                <c:pt idx="80">
                  <c:v>2400</c:v>
                </c:pt>
                <c:pt idx="81">
                  <c:v>2430</c:v>
                </c:pt>
                <c:pt idx="82">
                  <c:v>2460</c:v>
                </c:pt>
                <c:pt idx="83">
                  <c:v>2490</c:v>
                </c:pt>
                <c:pt idx="84">
                  <c:v>2520</c:v>
                </c:pt>
                <c:pt idx="85">
                  <c:v>2550</c:v>
                </c:pt>
                <c:pt idx="86">
                  <c:v>2580</c:v>
                </c:pt>
                <c:pt idx="87">
                  <c:v>2610</c:v>
                </c:pt>
                <c:pt idx="88">
                  <c:v>2640</c:v>
                </c:pt>
                <c:pt idx="89">
                  <c:v>2670</c:v>
                </c:pt>
                <c:pt idx="90">
                  <c:v>2700</c:v>
                </c:pt>
                <c:pt idx="91">
                  <c:v>2730</c:v>
                </c:pt>
                <c:pt idx="92">
                  <c:v>2760</c:v>
                </c:pt>
                <c:pt idx="93">
                  <c:v>2790</c:v>
                </c:pt>
                <c:pt idx="94">
                  <c:v>2820</c:v>
                </c:pt>
                <c:pt idx="95">
                  <c:v>2850</c:v>
                </c:pt>
                <c:pt idx="96">
                  <c:v>2880</c:v>
                </c:pt>
                <c:pt idx="97">
                  <c:v>2910</c:v>
                </c:pt>
                <c:pt idx="98">
                  <c:v>2940</c:v>
                </c:pt>
                <c:pt idx="99">
                  <c:v>2970</c:v>
                </c:pt>
                <c:pt idx="100">
                  <c:v>3000</c:v>
                </c:pt>
              </c:numCache>
            </c:numRef>
          </c:xVal>
          <c:yVal>
            <c:numRef>
              <c:f>解答1!$P$37:$P$137</c:f>
              <c:numCache>
                <c:formatCode>General</c:formatCode>
                <c:ptCount val="101"/>
                <c:pt idx="0">
                  <c:v>0.99999999999983236</c:v>
                </c:pt>
                <c:pt idx="1">
                  <c:v>0.99929185669596465</c:v>
                </c:pt>
                <c:pt idx="2">
                  <c:v>0.99686465468419305</c:v>
                </c:pt>
                <c:pt idx="3">
                  <c:v>0.99253559964663207</c:v>
                </c:pt>
                <c:pt idx="4">
                  <c:v>0.98623269434682292</c:v>
                </c:pt>
                <c:pt idx="5">
                  <c:v>0.97794324431342183</c:v>
                </c:pt>
                <c:pt idx="6">
                  <c:v>0.96769946540310048</c:v>
                </c:pt>
                <c:pt idx="7">
                  <c:v>0.95557075181753726</c:v>
                </c:pt>
                <c:pt idx="8">
                  <c:v>0.94165776934142764</c:v>
                </c:pt>
                <c:pt idx="9">
                  <c:v>0.92608702878456484</c:v>
                </c:pt>
                <c:pt idx="10">
                  <c:v>0.90900555201170607</c:v>
                </c:pt>
                <c:pt idx="11">
                  <c:v>0.89057558662449021</c:v>
                </c:pt>
                <c:pt idx="12">
                  <c:v>0.87096946040544188</c:v>
                </c:pt>
                <c:pt idx="13">
                  <c:v>0.85036471189483498</c:v>
                </c:pt>
                <c:pt idx="14">
                  <c:v>0.82893963362526213</c:v>
                </c:pt>
                <c:pt idx="15">
                  <c:v>0.80686934081689177</c:v>
                </c:pt>
                <c:pt idx="16">
                  <c:v>0.78432244309208421</c:v>
                </c:pt>
                <c:pt idx="17">
                  <c:v>0.7614583581114992</c:v>
                </c:pt>
                <c:pt idx="18">
                  <c:v>0.7384252694154041</c:v>
                </c:pt>
                <c:pt idx="19">
                  <c:v>0.7153586996025707</c:v>
                </c:pt>
                <c:pt idx="20">
                  <c:v>0.69238064608874073</c:v>
                </c:pt>
                <c:pt idx="21">
                  <c:v>0.66959921056371074</c:v>
                </c:pt>
                <c:pt idx="22">
                  <c:v>0.64710864448082539</c:v>
                </c:pt>
                <c:pt idx="23">
                  <c:v>0.62498973043587036</c:v>
                </c:pt>
                <c:pt idx="24">
                  <c:v>0.60331042179044125</c:v>
                </c:pt>
                <c:pt idx="25">
                  <c:v>0.58212666896296195</c:v>
                </c:pt>
                <c:pt idx="26">
                  <c:v>0.56148336913688823</c:v>
                </c:pt>
                <c:pt idx="27">
                  <c:v>0.54141538560001456</c:v>
                </c:pt>
                <c:pt idx="28">
                  <c:v>0.52194859264725746</c:v>
                </c:pt>
                <c:pt idx="29">
                  <c:v>0.50310091130845369</c:v>
                </c:pt>
                <c:pt idx="30">
                  <c:v>0.48488330967804855</c:v>
                </c:pt>
                <c:pt idx="31">
                  <c:v>0.46730074908382369</c:v>
                </c:pt>
                <c:pt idx="32">
                  <c:v>0.45035306363839317</c:v>
                </c:pt>
                <c:pt idx="33">
                  <c:v>0.43403576587466908</c:v>
                </c:pt>
                <c:pt idx="34">
                  <c:v>0.4183407752482734</c:v>
                </c:pt>
                <c:pt idx="35">
                  <c:v>0.40325706940998252</c:v>
                </c:pt>
                <c:pt idx="36">
                  <c:v>0.38877126044293664</c:v>
                </c:pt>
                <c:pt idx="37">
                  <c:v>0.37486809985975084</c:v>
                </c:pt>
                <c:pt idx="38">
                  <c:v>0.36153091719486274</c:v>
                </c:pt>
                <c:pt idx="39">
                  <c:v>0.34874199762622604</c:v>
                </c:pt>
                <c:pt idx="40">
                  <c:v>0.33648290432141553</c:v>
                </c:pt>
                <c:pt idx="41">
                  <c:v>0.32473475121384154</c:v>
                </c:pt>
                <c:pt idx="42">
                  <c:v>0.31347843174690554</c:v>
                </c:pt>
                <c:pt idx="43">
                  <c:v>0.30269480883517097</c:v>
                </c:pt>
                <c:pt idx="44">
                  <c:v>0.29236487092694424</c:v>
                </c:pt>
                <c:pt idx="45">
                  <c:v>0.28246985864642654</c:v>
                </c:pt>
                <c:pt idx="46">
                  <c:v>0.27299136607126534</c:v>
                </c:pt>
                <c:pt idx="47">
                  <c:v>0.26391142028126013</c:v>
                </c:pt>
                <c:pt idx="48">
                  <c:v>0.25521254240884</c:v>
                </c:pt>
                <c:pt idx="49">
                  <c:v>0.24687779303998253</c:v>
                </c:pt>
                <c:pt idx="50">
                  <c:v>0.23889080446050187</c:v>
                </c:pt>
                <c:pt idx="51">
                  <c:v>0.23123580191951829</c:v>
                </c:pt>
                <c:pt idx="52">
                  <c:v>0.22389761579017978</c:v>
                </c:pt>
                <c:pt idx="53">
                  <c:v>0.21686168624677771</c:v>
                </c:pt>
                <c:pt idx="54">
                  <c:v>0.21011406184590278</c:v>
                </c:pt>
                <c:pt idx="55">
                  <c:v>0.20364139319532595</c:v>
                </c:pt>
                <c:pt idx="56">
                  <c:v>0.19743092271568233</c:v>
                </c:pt>
                <c:pt idx="57">
                  <c:v>0.19147047134444517</c:v>
                </c:pt>
                <c:pt idx="58">
                  <c:v>0.18574842289680721</c:v>
                </c:pt>
                <c:pt idx="59">
                  <c:v>0.18025370668168189</c:v>
                </c:pt>
                <c:pt idx="60">
                  <c:v>0.17497577887094068</c:v>
                </c:pt>
                <c:pt idx="61">
                  <c:v>0.16990460303432806</c:v>
                </c:pt>
                <c:pt idx="62">
                  <c:v>0.16503063017932137</c:v>
                </c:pt>
                <c:pt idx="63">
                  <c:v>0.1603447785730262</c:v>
                </c:pt>
                <c:pt idx="64">
                  <c:v>0.15583841357047709</c:v>
                </c:pt>
                <c:pt idx="65">
                  <c:v>0.15150332762918495</c:v>
                </c:pt>
                <c:pt idx="66">
                  <c:v>0.14733172065230618</c:v>
                </c:pt>
                <c:pt idx="67">
                  <c:v>0.14331618077138911</c:v>
                </c:pt>
                <c:pt idx="68">
                  <c:v>0.13944966565339842</c:v>
                </c:pt>
                <c:pt idx="69">
                  <c:v>0.13572548439489771</c:v>
                </c:pt>
                <c:pt idx="70">
                  <c:v>0.13213728004819694</c:v>
                </c:pt>
                <c:pt idx="71">
                  <c:v>0.12867901280938465</c:v>
                </c:pt>
                <c:pt idx="72">
                  <c:v>0.12534494388599215</c:v>
                </c:pt>
                <c:pt idx="73">
                  <c:v>0.12212962005212624</c:v>
                </c:pt>
                <c:pt idx="74">
                  <c:v>0.11902785889092966</c:v>
                </c:pt>
                <c:pt idx="75">
                  <c:v>0.11603473471785566</c:v>
                </c:pt>
                <c:pt idx="76">
                  <c:v>0.11314556517322884</c:v>
                </c:pt>
                <c:pt idx="77">
                  <c:v>0.11035589846865787</c:v>
                </c:pt>
                <c:pt idx="78">
                  <c:v>0.10766150126892195</c:v>
                </c:pt>
                <c:pt idx="79">
                  <c:v>0.10505834718876261</c:v>
                </c:pt>
                <c:pt idx="80">
                  <c:v>0.10254260588247376</c:v>
                </c:pt>
                <c:pt idx="81">
                  <c:v>0.10011063270316531</c:v>
                </c:pt>
                <c:pt idx="82">
                  <c:v>9.7758958907985916E-2</c:v>
                </c:pt>
                <c:pt idx="83">
                  <c:v>9.5484282385351033E-2</c:v>
                </c:pt>
                <c:pt idx="84">
                  <c:v>9.3283458880257172E-2</c:v>
                </c:pt>
                <c:pt idx="85">
                  <c:v>9.1153493694017304E-2</c:v>
                </c:pt>
                <c:pt idx="86">
                  <c:v>8.9091533835190445E-2</c:v>
                </c:pt>
                <c:pt idx="87">
                  <c:v>8.7094860599039314E-2</c:v>
                </c:pt>
                <c:pt idx="88">
                  <c:v>8.5160882553514755E-2</c:v>
                </c:pt>
                <c:pt idx="89">
                  <c:v>8.3287128910508268E-2</c:v>
                </c:pt>
                <c:pt idx="90">
                  <c:v>8.1471243261906634E-2</c:v>
                </c:pt>
                <c:pt idx="91">
                  <c:v>7.9710977660799154E-2</c:v>
                </c:pt>
                <c:pt idx="92">
                  <c:v>7.8004187029045546E-2</c:v>
                </c:pt>
                <c:pt idx="93">
                  <c:v>7.6348823873245333E-2</c:v>
                </c:pt>
                <c:pt idx="94">
                  <c:v>7.4742933292008373E-2</c:v>
                </c:pt>
                <c:pt idx="95">
                  <c:v>7.3184648258255353E-2</c:v>
                </c:pt>
                <c:pt idx="96">
                  <c:v>7.1672185161097954E-2</c:v>
                </c:pt>
                <c:pt idx="97">
                  <c:v>7.0203839592645215E-2</c:v>
                </c:pt>
                <c:pt idx="98">
                  <c:v>6.8777982365853446E-2</c:v>
                </c:pt>
                <c:pt idx="99">
                  <c:v>6.7393055750286049E-2</c:v>
                </c:pt>
                <c:pt idx="100">
                  <c:v>6.6047569913364898E-2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16128"/>
        <c:axId val="49509440"/>
      </c:scatterChart>
      <c:valAx>
        <c:axId val="59816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509440"/>
        <c:crosses val="autoZero"/>
        <c:crossBetween val="midCat"/>
      </c:valAx>
      <c:valAx>
        <c:axId val="4950944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Yes確率</a:t>
                </a:r>
              </a:p>
            </c:rich>
          </c:tx>
          <c:layout>
            <c:manualLayout>
              <c:xMode val="edge"/>
              <c:yMode val="edge"/>
              <c:x val="4.0540606598431235E-2"/>
              <c:y val="7.0680651215185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16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 copies="0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67650" cy="7439025"/>
    <xdr:sp macro="" textlink="">
      <xdr:nvSpPr>
        <xdr:cNvPr id="2" name="テキスト ボックス 1"/>
        <xdr:cNvSpPr txBox="1"/>
      </xdr:nvSpPr>
      <xdr:spPr>
        <a:xfrm>
          <a:off x="0" y="0"/>
          <a:ext cx="7867650" cy="7439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CVM</a:t>
          </a:r>
          <a:r>
            <a:rPr kumimoji="1" lang="ja-JP" altLang="en-US" sz="1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で遊漁者の放流負担記支払い意志額を計算する練習問題です。</a:t>
          </a:r>
          <a:endParaRPr kumimoji="1" lang="en-US" altLang="ja-JP" sz="14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．支払い意志額調査結果を基に、遊漁者の放流負担金支払い意志額を推計せよ。　→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：解答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のシートを参照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１）聞き取り調査結果を集計し、提示金額ごとの回答者数を表にまとめます。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CVM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のプログラムのフォーマットに従い、データは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次のようにまとめます。「支払わない」という選択肢がある場合には提示額の入力値をを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ではなく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とします。なお、回答は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回答者の年間釣行回数で引き伸ばした値で集計します（マニュアル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P55)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回目の提示額（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回目で上げた提示額（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TU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回目で下げた提示額（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TL)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回目ともに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Yes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の回答数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YY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Yes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の回答数（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YN)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Yes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の回答数（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NY)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回目ともに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回答数（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NN)</a:t>
          </a: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２）下記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URL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にアクセスし、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Excel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でできる環境評価のプログラム（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Ver.4.0)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をダウンロードします。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zip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ファイルを解凍すると、フォルダ内に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いくつかのファイルが生成されます。この中の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CVM4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を選択し、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(4)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ダブル　ロジット　のシートを開きます。下記のエラーメッセージが出たら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「はい」を選択します。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http://kkuri.eco.coocan.jp/research/introtxt/index.html</a:t>
          </a: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３）シートの黄色で示されたセルに１）の集計結果をコピー＆ペーストし、「測定開始」ボタンを押します。ソルバーが起動し、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自動計算が行われます。グラフの左下に示された　「推定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WTP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」の中央値として示された金額が求める支払い意志額です。</a:t>
          </a:r>
        </a:p>
      </xdr:txBody>
    </xdr:sp>
    <xdr:clientData/>
  </xdr:oneCellAnchor>
  <xdr:twoCellAnchor editAs="oneCell">
    <xdr:from>
      <xdr:col>0</xdr:col>
      <xdr:colOff>473227</xdr:colOff>
      <xdr:row>27</xdr:row>
      <xdr:rowOff>110757</xdr:rowOff>
    </xdr:from>
    <xdr:to>
      <xdr:col>10</xdr:col>
      <xdr:colOff>152704</xdr:colOff>
      <xdr:row>33</xdr:row>
      <xdr:rowOff>36487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3227" y="4682757"/>
          <a:ext cx="6558644" cy="941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12</xdr:row>
      <xdr:rowOff>123825</xdr:rowOff>
    </xdr:from>
    <xdr:to>
      <xdr:col>8</xdr:col>
      <xdr:colOff>714375</xdr:colOff>
      <xdr:row>29</xdr:row>
      <xdr:rowOff>9525</xdr:rowOff>
    </xdr:to>
    <xdr:sp macro="" textlink="">
      <xdr:nvSpPr>
        <xdr:cNvPr id="2" name="図形 2"/>
        <xdr:cNvSpPr>
          <a:spLocks/>
        </xdr:cNvSpPr>
      </xdr:nvSpPr>
      <xdr:spPr bwMode="auto">
        <a:xfrm>
          <a:off x="5810250" y="2181225"/>
          <a:ext cx="361950" cy="2800350"/>
        </a:xfrm>
        <a:custGeom>
          <a:avLst/>
          <a:gdLst>
            <a:gd name="T0" fmla="*/ 2147483647 w 16384"/>
            <a:gd name="T1" fmla="*/ 0 h 16384"/>
            <a:gd name="T2" fmla="*/ 2147483647 w 16384"/>
            <a:gd name="T3" fmla="*/ 2147483647 h 16384"/>
            <a:gd name="T4" fmla="*/ 2147483647 w 16384"/>
            <a:gd name="T5" fmla="*/ 2147483647 h 16384"/>
            <a:gd name="T6" fmla="*/ 2147483647 w 16384"/>
            <a:gd name="T7" fmla="*/ 2147483647 h 16384"/>
            <a:gd name="T8" fmla="*/ 2147483647 w 16384"/>
            <a:gd name="T9" fmla="*/ 2147483647 h 16384"/>
            <a:gd name="T10" fmla="*/ 2147483647 w 16384"/>
            <a:gd name="T11" fmla="*/ 2147483647 h 16384"/>
            <a:gd name="T12" fmla="*/ 2147483647 w 16384"/>
            <a:gd name="T13" fmla="*/ 2147483647 h 16384"/>
            <a:gd name="T14" fmla="*/ 2147483647 w 16384"/>
            <a:gd name="T15" fmla="*/ 2147483647 h 16384"/>
            <a:gd name="T16" fmla="*/ 2147483647 w 16384"/>
            <a:gd name="T17" fmla="*/ 2147483647 h 16384"/>
            <a:gd name="T18" fmla="*/ 2147483647 w 16384"/>
            <a:gd name="T19" fmla="*/ 2147483647 h 16384"/>
            <a:gd name="T20" fmla="*/ 2147483647 w 16384"/>
            <a:gd name="T21" fmla="*/ 2147483647 h 16384"/>
            <a:gd name="T22" fmla="*/ 2147483647 w 16384"/>
            <a:gd name="T23" fmla="*/ 2147483647 h 16384"/>
            <a:gd name="T24" fmla="*/ 2147483647 w 16384"/>
            <a:gd name="T25" fmla="*/ 2147483647 h 16384"/>
            <a:gd name="T26" fmla="*/ 2147483647 w 16384"/>
            <a:gd name="T27" fmla="*/ 2147483647 h 16384"/>
            <a:gd name="T28" fmla="*/ 2147483647 w 16384"/>
            <a:gd name="T29" fmla="*/ 2147483647 h 16384"/>
            <a:gd name="T30" fmla="*/ 2147483647 w 16384"/>
            <a:gd name="T31" fmla="*/ 2147483647 h 16384"/>
            <a:gd name="T32" fmla="*/ 0 w 16384"/>
            <a:gd name="T33" fmla="*/ 2147483647 h 16384"/>
            <a:gd name="T34" fmla="*/ 2147483647 w 16384"/>
            <a:gd name="T35" fmla="*/ 2147483647 h 16384"/>
            <a:gd name="T36" fmla="*/ 2147483647 w 16384"/>
            <a:gd name="T37" fmla="*/ 2147483647 h 16384"/>
            <a:gd name="T38" fmla="*/ 2147483647 w 16384"/>
            <a:gd name="T39" fmla="*/ 2147483647 h 16384"/>
            <a:gd name="T40" fmla="*/ 2147483647 w 16384"/>
            <a:gd name="T41" fmla="*/ 2147483647 h 16384"/>
            <a:gd name="T42" fmla="*/ 2147483647 w 16384"/>
            <a:gd name="T43" fmla="*/ 2147483647 h 16384"/>
            <a:gd name="T44" fmla="*/ 2147483647 w 16384"/>
            <a:gd name="T45" fmla="*/ 2147483647 h 16384"/>
            <a:gd name="T46" fmla="*/ 2147483647 w 16384"/>
            <a:gd name="T47" fmla="*/ 2147483647 h 16384"/>
            <a:gd name="T48" fmla="*/ 2147483647 w 16384"/>
            <a:gd name="T49" fmla="*/ 2147483647 h 16384"/>
            <a:gd name="T50" fmla="*/ 2147483647 w 16384"/>
            <a:gd name="T51" fmla="*/ 2147483647 h 16384"/>
            <a:gd name="T52" fmla="*/ 2147483647 w 16384"/>
            <a:gd name="T53" fmla="*/ 2147483647 h 16384"/>
            <a:gd name="T54" fmla="*/ 2147483647 w 16384"/>
            <a:gd name="T55" fmla="*/ 2147483647 h 16384"/>
            <a:gd name="T56" fmla="*/ 2147483647 w 16384"/>
            <a:gd name="T57" fmla="*/ 2147483647 h 16384"/>
            <a:gd name="T58" fmla="*/ 2147483647 w 16384"/>
            <a:gd name="T59" fmla="*/ 2147483647 h 16384"/>
            <a:gd name="T60" fmla="*/ 2147483647 w 16384"/>
            <a:gd name="T61" fmla="*/ 2147483647 h 16384"/>
            <a:gd name="T62" fmla="*/ 2147483647 w 16384"/>
            <a:gd name="T63" fmla="*/ 2147483647 h 16384"/>
            <a:gd name="T64" fmla="*/ 2147483647 w 16384"/>
            <a:gd name="T65" fmla="*/ 2147483647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475"/>
              </a:lnTo>
              <a:lnTo>
                <a:pt x="8127" y="6606"/>
              </a:lnTo>
              <a:lnTo>
                <a:pt x="8021" y="6763"/>
              </a:lnTo>
              <a:lnTo>
                <a:pt x="7812" y="6894"/>
              </a:lnTo>
              <a:lnTo>
                <a:pt x="7550" y="7000"/>
              </a:lnTo>
              <a:lnTo>
                <a:pt x="7209" y="7130"/>
              </a:lnTo>
              <a:lnTo>
                <a:pt x="6789" y="7236"/>
              </a:lnTo>
              <a:lnTo>
                <a:pt x="6318" y="7340"/>
              </a:lnTo>
              <a:lnTo>
                <a:pt x="5794" y="7445"/>
              </a:lnTo>
              <a:lnTo>
                <a:pt x="5216" y="7524"/>
              </a:lnTo>
              <a:lnTo>
                <a:pt x="4588" y="7602"/>
              </a:lnTo>
              <a:lnTo>
                <a:pt x="3906" y="7681"/>
              </a:lnTo>
              <a:lnTo>
                <a:pt x="3198" y="7733"/>
              </a:lnTo>
              <a:lnTo>
                <a:pt x="2438" y="7785"/>
              </a:lnTo>
              <a:lnTo>
                <a:pt x="1651" y="7812"/>
              </a:lnTo>
              <a:lnTo>
                <a:pt x="839" y="7838"/>
              </a:lnTo>
              <a:lnTo>
                <a:pt x="0" y="7838"/>
              </a:lnTo>
              <a:lnTo>
                <a:pt x="839" y="7838"/>
              </a:lnTo>
              <a:lnTo>
                <a:pt x="1651" y="7864"/>
              </a:lnTo>
              <a:lnTo>
                <a:pt x="2438" y="7891"/>
              </a:lnTo>
              <a:lnTo>
                <a:pt x="3198" y="7943"/>
              </a:lnTo>
              <a:lnTo>
                <a:pt x="3906" y="7996"/>
              </a:lnTo>
              <a:lnTo>
                <a:pt x="4588" y="8074"/>
              </a:lnTo>
              <a:lnTo>
                <a:pt x="5216" y="8153"/>
              </a:lnTo>
              <a:lnTo>
                <a:pt x="5794" y="8257"/>
              </a:lnTo>
              <a:lnTo>
                <a:pt x="6318" y="8336"/>
              </a:lnTo>
              <a:lnTo>
                <a:pt x="6789" y="8467"/>
              </a:lnTo>
              <a:lnTo>
                <a:pt x="7209" y="8572"/>
              </a:lnTo>
              <a:lnTo>
                <a:pt x="7550" y="8703"/>
              </a:lnTo>
              <a:lnTo>
                <a:pt x="7812" y="8808"/>
              </a:lnTo>
              <a:lnTo>
                <a:pt x="8021" y="8939"/>
              </a:lnTo>
              <a:lnTo>
                <a:pt x="8127" y="9096"/>
              </a:lnTo>
              <a:lnTo>
                <a:pt x="8179" y="9227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342900</xdr:colOff>
      <xdr:row>20</xdr:row>
      <xdr:rowOff>104775</xdr:rowOff>
    </xdr:from>
    <xdr:to>
      <xdr:col>8</xdr:col>
      <xdr:colOff>209550</xdr:colOff>
      <xdr:row>20</xdr:row>
      <xdr:rowOff>104775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143500" y="353377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466725</xdr:colOff>
      <xdr:row>1</xdr:row>
      <xdr:rowOff>171450</xdr:rowOff>
    </xdr:from>
    <xdr:to>
      <xdr:col>22</xdr:col>
      <xdr:colOff>619125</xdr:colOff>
      <xdr:row>22</xdr:row>
      <xdr:rowOff>0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1</xdr:row>
          <xdr:rowOff>0</xdr:rowOff>
        </xdr:from>
        <xdr:to>
          <xdr:col>6</xdr:col>
          <xdr:colOff>561975</xdr:colOff>
          <xdr:row>4</xdr:row>
          <xdr:rowOff>123825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推定開始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</xdr:row>
          <xdr:rowOff>0</xdr:rowOff>
        </xdr:from>
        <xdr:to>
          <xdr:col>8</xdr:col>
          <xdr:colOff>762000</xdr:colOff>
          <xdr:row>4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リセット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jinami/AppData/Local/Temp/Temp1_valuation_win.zip/valuation_win/CV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お読みください"/>
      <sheetName val="(1)シングル　ロジット"/>
      <sheetName val="(2)シングル　ワイブル"/>
      <sheetName val="(3)シングル　ノンパラ"/>
      <sheetName val="(5)ダブル　ワイブル"/>
      <sheetName val="(6)ダブル　ノンパラ"/>
      <sheetName val="(7)フルモデル用データ"/>
      <sheetName val="(8)フルモデル　シングル"/>
      <sheetName val="(9)フルモデル　ダブル"/>
      <sheetName val="(10)計算用"/>
    </sheetNames>
    <sheetDataSet>
      <sheetData sheetId="0"/>
      <sheetData sheetId="1"/>
      <sheetData sheetId="2">
        <row r="12">
          <cell r="F12">
            <v>8</v>
          </cell>
          <cell r="G12">
            <v>2</v>
          </cell>
        </row>
      </sheetData>
      <sheetData sheetId="3"/>
      <sheetData sheetId="4">
        <row r="51">
          <cell r="D51">
            <v>8</v>
          </cell>
          <cell r="E51">
            <v>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"/>
  <sheetViews>
    <sheetView tabSelected="1" topLeftCell="A4" zoomScale="90" zoomScaleNormal="90" workbookViewId="0">
      <selection activeCell="N37" sqref="N37"/>
    </sheetView>
  </sheetViews>
  <sheetFormatPr defaultRowHeight="13.5"/>
  <cols>
    <col min="1" max="16384" width="9" style="67"/>
  </cols>
  <sheetData/>
  <phoneticPr fontId="1"/>
  <pageMargins left="0.7" right="0.7" top="0.75" bottom="0.75" header="0.3" footer="0.3"/>
  <pageSetup paperSize="9" scale="7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workbookViewId="0">
      <selection activeCell="E18" sqref="E18"/>
    </sheetView>
  </sheetViews>
  <sheetFormatPr defaultRowHeight="24.95" customHeight="1"/>
  <cols>
    <col min="1" max="1" width="9" style="1"/>
    <col min="2" max="2" width="14.125" style="1" bestFit="1" customWidth="1"/>
    <col min="3" max="4" width="19.5" style="1" bestFit="1" customWidth="1"/>
    <col min="5" max="5" width="20.75" style="1" bestFit="1" customWidth="1"/>
    <col min="6" max="7" width="19.125" style="1" bestFit="1" customWidth="1"/>
    <col min="8" max="8" width="20.75" style="1" bestFit="1" customWidth="1"/>
    <col min="9" max="16384" width="9" style="1"/>
  </cols>
  <sheetData>
    <row r="2" spans="2:9" ht="24.95" customHeight="1">
      <c r="B2" s="3" t="s">
        <v>13</v>
      </c>
      <c r="C2" s="4"/>
      <c r="D2" s="4"/>
      <c r="E2" s="4"/>
      <c r="F2" s="4"/>
      <c r="G2" s="4"/>
      <c r="H2" s="4"/>
    </row>
    <row r="3" spans="2:9" ht="24.95" customHeight="1"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10</v>
      </c>
    </row>
    <row r="4" spans="2:9" ht="24.95" customHeight="1">
      <c r="B4" s="2">
        <v>100</v>
      </c>
      <c r="C4" s="2">
        <v>200</v>
      </c>
      <c r="D4" s="2">
        <v>1</v>
      </c>
      <c r="E4" s="2">
        <v>50</v>
      </c>
      <c r="F4" s="2">
        <v>5</v>
      </c>
      <c r="G4" s="2">
        <v>10</v>
      </c>
      <c r="H4" s="2">
        <v>0</v>
      </c>
      <c r="I4" s="2"/>
    </row>
    <row r="5" spans="2:9" ht="24.95" customHeight="1">
      <c r="B5" s="2">
        <v>500</v>
      </c>
      <c r="C5" s="2">
        <v>1000</v>
      </c>
      <c r="D5" s="2">
        <v>200</v>
      </c>
      <c r="E5" s="2">
        <v>30</v>
      </c>
      <c r="F5" s="2">
        <v>21</v>
      </c>
      <c r="G5" s="2">
        <v>8</v>
      </c>
      <c r="H5" s="2">
        <v>9</v>
      </c>
      <c r="I5" s="2"/>
    </row>
    <row r="6" spans="2:9" ht="24.95" customHeight="1">
      <c r="B6" s="2">
        <v>1000</v>
      </c>
      <c r="C6" s="2">
        <v>1500</v>
      </c>
      <c r="D6" s="2">
        <v>500</v>
      </c>
      <c r="E6" s="2">
        <v>8</v>
      </c>
      <c r="F6" s="2">
        <v>23</v>
      </c>
      <c r="G6" s="2">
        <v>33</v>
      </c>
      <c r="H6" s="2">
        <v>5</v>
      </c>
      <c r="I6" s="2"/>
    </row>
    <row r="7" spans="2:9" ht="24.95" customHeight="1">
      <c r="B7" s="2">
        <v>1500</v>
      </c>
      <c r="C7" s="2">
        <v>2000</v>
      </c>
      <c r="D7" s="2">
        <v>1000</v>
      </c>
      <c r="E7" s="2">
        <v>5</v>
      </c>
      <c r="F7" s="2">
        <v>5</v>
      </c>
      <c r="G7" s="2">
        <v>40</v>
      </c>
      <c r="H7" s="2">
        <v>15</v>
      </c>
      <c r="I7" s="2"/>
    </row>
    <row r="8" spans="2:9" ht="24.95" customHeight="1">
      <c r="B8" s="6">
        <v>2000</v>
      </c>
      <c r="C8" s="6">
        <v>3000</v>
      </c>
      <c r="D8" s="6">
        <v>1500</v>
      </c>
      <c r="E8" s="6">
        <v>0</v>
      </c>
      <c r="F8" s="6">
        <v>2</v>
      </c>
      <c r="G8" s="6">
        <v>12</v>
      </c>
      <c r="H8" s="6">
        <v>52</v>
      </c>
      <c r="I8" s="2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0000"/>
  </sheetPr>
  <dimension ref="A1:T185"/>
  <sheetViews>
    <sheetView zoomScale="80" zoomScaleNormal="80" workbookViewId="0">
      <selection activeCell="D42" sqref="D42"/>
    </sheetView>
  </sheetViews>
  <sheetFormatPr defaultRowHeight="13.5"/>
  <cols>
    <col min="1" max="1" width="9" style="7"/>
    <col min="2" max="5" width="11" style="7" customWidth="1"/>
    <col min="6" max="6" width="9" style="7"/>
    <col min="7" max="7" width="12.75" style="7" bestFit="1" customWidth="1"/>
    <col min="8" max="13" width="10.625" style="7" customWidth="1"/>
    <col min="14" max="16384" width="9" style="7"/>
  </cols>
  <sheetData>
    <row r="1" spans="1:14" ht="24">
      <c r="A1" s="51" t="s">
        <v>88</v>
      </c>
    </row>
    <row r="2" spans="1:14" ht="15.75" customHeight="1">
      <c r="A2" s="51"/>
    </row>
    <row r="3" spans="1:14" ht="17.25">
      <c r="A3" s="50" t="s">
        <v>87</v>
      </c>
    </row>
    <row r="4" spans="1:14" ht="17.25">
      <c r="A4" s="50"/>
    </row>
    <row r="5" spans="1:14" ht="17.25">
      <c r="A5" s="50"/>
      <c r="B5" s="18" t="s">
        <v>86</v>
      </c>
    </row>
    <row r="6" spans="1:14" ht="14.25" thickBot="1"/>
    <row r="7" spans="1:14">
      <c r="B7" s="49" t="s">
        <v>0</v>
      </c>
      <c r="C7" s="48" t="s">
        <v>1</v>
      </c>
      <c r="D7" s="48" t="s">
        <v>2</v>
      </c>
      <c r="E7" s="48" t="s">
        <v>3</v>
      </c>
      <c r="F7" s="48" t="s">
        <v>4</v>
      </c>
      <c r="G7" s="48" t="s">
        <v>5</v>
      </c>
      <c r="H7" s="47" t="s">
        <v>6</v>
      </c>
    </row>
    <row r="8" spans="1:14">
      <c r="A8" s="7">
        <v>1</v>
      </c>
      <c r="B8" s="46">
        <v>100</v>
      </c>
      <c r="C8" s="45">
        <v>200</v>
      </c>
      <c r="D8" s="45">
        <v>1</v>
      </c>
      <c r="E8" s="45">
        <v>50</v>
      </c>
      <c r="F8" s="45">
        <v>5</v>
      </c>
      <c r="G8" s="45">
        <v>10</v>
      </c>
      <c r="H8" s="44">
        <v>0</v>
      </c>
    </row>
    <row r="9" spans="1:14">
      <c r="A9" s="7">
        <v>2</v>
      </c>
      <c r="B9" s="46">
        <v>500</v>
      </c>
      <c r="C9" s="45">
        <v>1000</v>
      </c>
      <c r="D9" s="45">
        <v>200</v>
      </c>
      <c r="E9" s="45">
        <v>30</v>
      </c>
      <c r="F9" s="45">
        <v>21</v>
      </c>
      <c r="G9" s="45">
        <v>8</v>
      </c>
      <c r="H9" s="44">
        <v>9</v>
      </c>
    </row>
    <row r="10" spans="1:14">
      <c r="A10" s="7">
        <v>3</v>
      </c>
      <c r="B10" s="46">
        <v>1000</v>
      </c>
      <c r="C10" s="45">
        <v>1500</v>
      </c>
      <c r="D10" s="45">
        <v>500</v>
      </c>
      <c r="E10" s="45">
        <v>8</v>
      </c>
      <c r="F10" s="45">
        <v>23</v>
      </c>
      <c r="G10" s="45">
        <v>33</v>
      </c>
      <c r="H10" s="44">
        <v>5</v>
      </c>
    </row>
    <row r="11" spans="1:14">
      <c r="A11" s="7">
        <v>4</v>
      </c>
      <c r="B11" s="46">
        <v>1500</v>
      </c>
      <c r="C11" s="45">
        <v>2000</v>
      </c>
      <c r="D11" s="45">
        <v>1000</v>
      </c>
      <c r="E11" s="45">
        <v>5</v>
      </c>
      <c r="F11" s="45">
        <v>5</v>
      </c>
      <c r="G11" s="45">
        <v>40</v>
      </c>
      <c r="H11" s="44">
        <v>15</v>
      </c>
    </row>
    <row r="12" spans="1:14">
      <c r="A12" s="7">
        <v>5</v>
      </c>
      <c r="B12" s="46">
        <v>2000</v>
      </c>
      <c r="C12" s="45">
        <v>3000</v>
      </c>
      <c r="D12" s="45">
        <v>1500</v>
      </c>
      <c r="E12" s="45">
        <v>0</v>
      </c>
      <c r="F12" s="45">
        <v>2</v>
      </c>
      <c r="G12" s="45">
        <v>12</v>
      </c>
      <c r="H12" s="44">
        <v>52</v>
      </c>
    </row>
    <row r="13" spans="1:14">
      <c r="A13" s="7">
        <v>6</v>
      </c>
      <c r="B13" s="46"/>
      <c r="C13" s="45"/>
      <c r="D13" s="45"/>
      <c r="E13" s="45"/>
      <c r="F13" s="45"/>
      <c r="G13" s="45"/>
      <c r="H13" s="44"/>
    </row>
    <row r="14" spans="1:14">
      <c r="A14" s="7">
        <v>7</v>
      </c>
      <c r="B14" s="46"/>
      <c r="C14" s="45"/>
      <c r="D14" s="45"/>
      <c r="E14" s="45"/>
      <c r="F14" s="45"/>
      <c r="G14" s="45"/>
      <c r="H14" s="44"/>
      <c r="J14" s="18" t="s">
        <v>85</v>
      </c>
    </row>
    <row r="15" spans="1:14" ht="14.25" thickBot="1">
      <c r="A15" s="7">
        <v>8</v>
      </c>
      <c r="B15" s="46"/>
      <c r="C15" s="45"/>
      <c r="D15" s="45"/>
      <c r="E15" s="45"/>
      <c r="F15" s="45"/>
      <c r="G15" s="45"/>
      <c r="H15" s="44"/>
    </row>
    <row r="16" spans="1:14">
      <c r="A16" s="7">
        <v>9</v>
      </c>
      <c r="B16" s="46"/>
      <c r="C16" s="45"/>
      <c r="D16" s="45"/>
      <c r="E16" s="45"/>
      <c r="F16" s="45"/>
      <c r="G16" s="45"/>
      <c r="H16" s="44"/>
      <c r="J16" s="43" t="s">
        <v>84</v>
      </c>
      <c r="K16" s="42" t="s">
        <v>83</v>
      </c>
      <c r="L16" s="42" t="s">
        <v>82</v>
      </c>
      <c r="M16" s="42" t="s">
        <v>81</v>
      </c>
      <c r="N16" s="41"/>
    </row>
    <row r="17" spans="1:20" ht="14.25" thickBot="1">
      <c r="A17" s="7">
        <v>10</v>
      </c>
      <c r="B17" s="40"/>
      <c r="C17" s="39"/>
      <c r="D17" s="39"/>
      <c r="E17" s="39"/>
      <c r="F17" s="39"/>
      <c r="G17" s="39"/>
      <c r="H17" s="38"/>
      <c r="J17" s="37" t="s">
        <v>80</v>
      </c>
      <c r="K17" s="52">
        <f>G184</f>
        <v>14.564796562293312</v>
      </c>
      <c r="L17" s="53">
        <f>I184</f>
        <v>19.860050586690178</v>
      </c>
      <c r="M17" s="53">
        <f>J184</f>
        <v>2.3808517571334419E-58</v>
      </c>
      <c r="N17" s="54" t="str">
        <f>IF(M17&lt;0.01,"***",IF(M17&lt;0.05,"**",IF(M17&lt;0.1,"*","")))</f>
        <v>***</v>
      </c>
    </row>
    <row r="18" spans="1:20">
      <c r="J18" s="36" t="s">
        <v>79</v>
      </c>
      <c r="K18" s="55">
        <f>G185</f>
        <v>-2.1500195542762084</v>
      </c>
      <c r="L18" s="56">
        <f>I185</f>
        <v>-18.589741253438529</v>
      </c>
      <c r="M18" s="56">
        <f>J185</f>
        <v>2.5131453620232321E-53</v>
      </c>
      <c r="N18" s="57" t="str">
        <f>IF(M18&lt;0.01,"***",IF(M18&lt;0.05,"**",IF(M18&lt;0.1,"*","")))</f>
        <v>***</v>
      </c>
    </row>
    <row r="19" spans="1:20">
      <c r="J19" s="35" t="s">
        <v>78</v>
      </c>
      <c r="K19" s="58">
        <f>I64</f>
        <v>333</v>
      </c>
      <c r="L19" s="59"/>
      <c r="M19" s="59"/>
      <c r="N19" s="54"/>
    </row>
    <row r="20" spans="1:20" ht="14.25" thickBot="1">
      <c r="B20" s="18" t="s">
        <v>77</v>
      </c>
      <c r="D20" s="18" t="s">
        <v>76</v>
      </c>
      <c r="J20" s="26" t="s">
        <v>75</v>
      </c>
      <c r="K20" s="60">
        <f>B21</f>
        <v>-392.923927512327</v>
      </c>
      <c r="L20" s="61"/>
      <c r="M20" s="61"/>
      <c r="N20" s="62"/>
    </row>
    <row r="21" spans="1:20">
      <c r="B21" s="34">
        <f>I90</f>
        <v>-392.923927512327</v>
      </c>
      <c r="D21" s="9" t="s">
        <v>15</v>
      </c>
      <c r="E21" s="19" t="s">
        <v>14</v>
      </c>
      <c r="G21" s="18" t="s">
        <v>74</v>
      </c>
    </row>
    <row r="22" spans="1:20">
      <c r="B22" s="7" t="str">
        <f>IF((ABS(G169)&gt;2)+(ABS(J169)&gt;2),"収束していません","収束しました")</f>
        <v>収束しました</v>
      </c>
      <c r="D22" s="33">
        <v>14.564796562293312</v>
      </c>
      <c r="E22" s="32">
        <v>-2.1500195542762084</v>
      </c>
    </row>
    <row r="23" spans="1:20">
      <c r="D23" s="9"/>
      <c r="E23" s="13"/>
      <c r="J23" s="18" t="s">
        <v>73</v>
      </c>
    </row>
    <row r="24" spans="1:20" ht="14.25" thickBot="1">
      <c r="D24" s="9"/>
      <c r="E24" s="13"/>
    </row>
    <row r="25" spans="1:20" ht="14.25" thickBot="1">
      <c r="A25" s="18" t="s">
        <v>72</v>
      </c>
      <c r="J25" s="31" t="s">
        <v>71</v>
      </c>
      <c r="K25" s="63">
        <f>EXP(-K17/K18)</f>
        <v>875.03367424031671</v>
      </c>
    </row>
    <row r="26" spans="1:20" ht="14.25" thickBot="1">
      <c r="B26" s="30" t="s">
        <v>70</v>
      </c>
      <c r="C26" s="29"/>
      <c r="D26" s="29"/>
      <c r="E26" s="29"/>
      <c r="F26" s="29"/>
      <c r="G26" s="28"/>
      <c r="J26" s="13"/>
      <c r="K26" s="64"/>
    </row>
    <row r="27" spans="1:20">
      <c r="B27" s="25" t="s">
        <v>69</v>
      </c>
      <c r="C27" s="13"/>
      <c r="D27" s="13"/>
      <c r="E27" s="13"/>
      <c r="F27" s="13"/>
      <c r="G27" s="24"/>
      <c r="J27" s="27" t="s">
        <v>68</v>
      </c>
      <c r="K27" s="65">
        <f>IF(AND(1/K18&gt;-1,1/K18&lt;0),-EXP(-K17/K18)*PI()/K18/SIN(-PI()/K18),"∞")</f>
        <v>1286.3112084478494</v>
      </c>
      <c r="L27" s="7" t="s">
        <v>67</v>
      </c>
    </row>
    <row r="28" spans="1:20" ht="14.25" thickBot="1">
      <c r="B28" s="25" t="s">
        <v>66</v>
      </c>
      <c r="C28" s="13"/>
      <c r="D28" s="13"/>
      <c r="E28" s="13"/>
      <c r="F28" s="13"/>
      <c r="G28" s="24"/>
      <c r="J28" s="26"/>
      <c r="K28" s="66">
        <f>Q138</f>
        <v>1106.1893760445137</v>
      </c>
      <c r="L28" s="7" t="s">
        <v>65</v>
      </c>
    </row>
    <row r="29" spans="1:20">
      <c r="B29" s="25"/>
      <c r="C29" s="13"/>
      <c r="D29" s="13"/>
      <c r="E29" s="13"/>
      <c r="F29" s="13"/>
      <c r="G29" s="24"/>
      <c r="J29" s="13"/>
      <c r="K29" s="13"/>
      <c r="L29" s="19"/>
      <c r="M29" s="13"/>
    </row>
    <row r="30" spans="1:20">
      <c r="B30" s="23" t="s">
        <v>64</v>
      </c>
      <c r="C30" s="20"/>
      <c r="D30" s="20"/>
      <c r="E30" s="20"/>
      <c r="F30" s="20"/>
      <c r="G30" s="22"/>
      <c r="J30" s="13"/>
      <c r="K30" s="13"/>
      <c r="L30" s="19"/>
      <c r="M30" s="13"/>
    </row>
    <row r="31" spans="1:20">
      <c r="J31" s="13"/>
      <c r="K31" s="13"/>
      <c r="L31" s="19"/>
      <c r="M31" s="13"/>
    </row>
    <row r="32" spans="1:20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0"/>
      <c r="N32" s="20"/>
      <c r="O32" s="20"/>
      <c r="P32" s="20"/>
      <c r="Q32" s="20"/>
      <c r="R32" s="20"/>
      <c r="S32" s="20"/>
      <c r="T32" s="20"/>
    </row>
    <row r="33" spans="1:19">
      <c r="J33" s="13"/>
      <c r="K33" s="13"/>
      <c r="L33" s="19"/>
      <c r="M33" s="13"/>
      <c r="O33" s="7" t="s">
        <v>63</v>
      </c>
      <c r="P33" s="7">
        <f>MAX(B8:C17)</f>
        <v>3000</v>
      </c>
    </row>
    <row r="34" spans="1:19">
      <c r="A34" s="18" t="s">
        <v>62</v>
      </c>
      <c r="J34" s="13"/>
      <c r="K34" s="13"/>
      <c r="L34" s="13"/>
      <c r="M34" s="13"/>
      <c r="O34" s="7" t="s">
        <v>61</v>
      </c>
      <c r="P34" s="7">
        <v>100</v>
      </c>
    </row>
    <row r="35" spans="1:19">
      <c r="J35" s="13"/>
      <c r="K35" s="13"/>
      <c r="L35" s="13"/>
      <c r="M35" s="13"/>
      <c r="P35" s="7">
        <f>P33/P34</f>
        <v>30</v>
      </c>
    </row>
    <row r="36" spans="1:19">
      <c r="K36" s="9" t="s">
        <v>60</v>
      </c>
      <c r="L36" s="9" t="s">
        <v>59</v>
      </c>
      <c r="M36" s="13"/>
      <c r="O36" s="9" t="s">
        <v>58</v>
      </c>
      <c r="P36" s="9" t="s">
        <v>57</v>
      </c>
    </row>
    <row r="37" spans="1:19">
      <c r="K37" s="7">
        <v>1E-3</v>
      </c>
      <c r="L37" s="7">
        <f t="shared" ref="L37:L49" si="0">1/(1+EXP(-D$22-E$22*LN(K37)))</f>
        <v>0.99999999999983236</v>
      </c>
      <c r="O37" s="7">
        <f>0.001</f>
        <v>1E-3</v>
      </c>
      <c r="P37" s="7">
        <f t="shared" ref="P37:P68" si="1">1/(1+EXP(-K$17-K$18*LN(O37)))</f>
        <v>0.99999999999983236</v>
      </c>
      <c r="Q37" s="7">
        <f>P37*O37</f>
        <v>9.999999999998324E-4</v>
      </c>
      <c r="R37" s="17"/>
      <c r="S37" s="16"/>
    </row>
    <row r="38" spans="1:19">
      <c r="J38" s="7">
        <v>1</v>
      </c>
      <c r="K38" s="7">
        <f>D8</f>
        <v>1</v>
      </c>
      <c r="L38" s="7">
        <f t="shared" si="0"/>
        <v>0.99999952729628261</v>
      </c>
      <c r="N38" s="7">
        <v>1</v>
      </c>
      <c r="O38" s="7">
        <f>P35</f>
        <v>30</v>
      </c>
      <c r="P38" s="7">
        <f t="shared" si="1"/>
        <v>0.99929185669596465</v>
      </c>
      <c r="Q38" s="7">
        <f t="shared" ref="Q38:Q69" si="2">(P37+P38)*(O38-O37)/2</f>
        <v>29.988378204508603</v>
      </c>
      <c r="R38" s="17"/>
      <c r="S38" s="16"/>
    </row>
    <row r="39" spans="1:19">
      <c r="J39" s="7">
        <v>1</v>
      </c>
      <c r="K39" s="7">
        <f>B8</f>
        <v>100</v>
      </c>
      <c r="L39" s="7">
        <f t="shared" si="0"/>
        <v>0.99065560832081201</v>
      </c>
      <c r="N39" s="7">
        <v>2</v>
      </c>
      <c r="O39" s="7">
        <f t="shared" ref="O39:O70" si="3">O38+P$35</f>
        <v>60</v>
      </c>
      <c r="P39" s="7">
        <f t="shared" si="1"/>
        <v>0.99686465468419305</v>
      </c>
      <c r="Q39" s="7">
        <f t="shared" si="2"/>
        <v>29.942347670702368</v>
      </c>
      <c r="R39" s="17"/>
      <c r="S39" s="16"/>
    </row>
    <row r="40" spans="1:19">
      <c r="J40" s="7">
        <v>1</v>
      </c>
      <c r="K40" s="7">
        <f>C8</f>
        <v>200</v>
      </c>
      <c r="L40" s="7">
        <f t="shared" si="0"/>
        <v>0.95981746277010704</v>
      </c>
      <c r="N40" s="7">
        <v>3</v>
      </c>
      <c r="O40" s="7">
        <f t="shared" si="3"/>
        <v>90</v>
      </c>
      <c r="P40" s="7">
        <f t="shared" si="1"/>
        <v>0.99253559964663207</v>
      </c>
      <c r="Q40" s="7">
        <f t="shared" si="2"/>
        <v>29.841003814962377</v>
      </c>
      <c r="R40" s="17"/>
      <c r="S40" s="16"/>
    </row>
    <row r="41" spans="1:19">
      <c r="J41" s="7">
        <v>2</v>
      </c>
      <c r="K41" s="7">
        <f t="shared" ref="K41:K49" si="4">IF(C9=0,K40,C9)</f>
        <v>1000</v>
      </c>
      <c r="L41" s="7">
        <f t="shared" si="0"/>
        <v>0.42873544672450054</v>
      </c>
      <c r="N41" s="7">
        <v>4</v>
      </c>
      <c r="O41" s="7">
        <f t="shared" si="3"/>
        <v>120</v>
      </c>
      <c r="P41" s="7">
        <f t="shared" si="1"/>
        <v>0.98623269434682292</v>
      </c>
      <c r="Q41" s="7">
        <f t="shared" si="2"/>
        <v>29.681524409901826</v>
      </c>
      <c r="R41" s="17"/>
      <c r="S41" s="16"/>
    </row>
    <row r="42" spans="1:19">
      <c r="J42" s="7">
        <v>3</v>
      </c>
      <c r="K42" s="7">
        <f t="shared" si="4"/>
        <v>1500</v>
      </c>
      <c r="L42" s="7">
        <f t="shared" si="0"/>
        <v>0.23889080446050187</v>
      </c>
      <c r="N42" s="7">
        <v>5</v>
      </c>
      <c r="O42" s="7">
        <f t="shared" si="3"/>
        <v>150</v>
      </c>
      <c r="P42" s="7">
        <f t="shared" si="1"/>
        <v>0.97794324431342183</v>
      </c>
      <c r="Q42" s="7">
        <f t="shared" si="2"/>
        <v>29.462639079903671</v>
      </c>
      <c r="R42" s="17"/>
      <c r="S42" s="16"/>
    </row>
    <row r="43" spans="1:19">
      <c r="J43" s="7">
        <v>4</v>
      </c>
      <c r="K43" s="7">
        <f t="shared" si="4"/>
        <v>2000</v>
      </c>
      <c r="L43" s="7">
        <f t="shared" si="0"/>
        <v>0.14463779539079988</v>
      </c>
      <c r="N43" s="7">
        <v>6</v>
      </c>
      <c r="O43" s="7">
        <f t="shared" si="3"/>
        <v>180</v>
      </c>
      <c r="P43" s="7">
        <f t="shared" si="1"/>
        <v>0.96769946540310048</v>
      </c>
      <c r="Q43" s="7">
        <f t="shared" si="2"/>
        <v>29.184640645747834</v>
      </c>
      <c r="R43" s="17"/>
      <c r="S43" s="16"/>
    </row>
    <row r="44" spans="1:19">
      <c r="J44" s="7">
        <v>5</v>
      </c>
      <c r="K44" s="7">
        <f t="shared" si="4"/>
        <v>3000</v>
      </c>
      <c r="L44" s="7">
        <f t="shared" si="0"/>
        <v>6.6047569913364898E-2</v>
      </c>
      <c r="N44" s="7">
        <v>7</v>
      </c>
      <c r="O44" s="7">
        <f t="shared" si="3"/>
        <v>210</v>
      </c>
      <c r="P44" s="7">
        <f t="shared" si="1"/>
        <v>0.95557075181753726</v>
      </c>
      <c r="Q44" s="7">
        <f t="shared" si="2"/>
        <v>28.849053258309567</v>
      </c>
      <c r="R44" s="17"/>
      <c r="S44" s="16"/>
    </row>
    <row r="45" spans="1:19">
      <c r="J45" s="7">
        <v>6</v>
      </c>
      <c r="K45" s="7">
        <f t="shared" si="4"/>
        <v>3000</v>
      </c>
      <c r="L45" s="7">
        <f t="shared" si="0"/>
        <v>6.6047569913364898E-2</v>
      </c>
      <c r="N45" s="7">
        <v>8</v>
      </c>
      <c r="O45" s="7">
        <f t="shared" si="3"/>
        <v>240</v>
      </c>
      <c r="P45" s="7">
        <f t="shared" si="1"/>
        <v>0.94165776934142764</v>
      </c>
      <c r="Q45" s="7">
        <f t="shared" si="2"/>
        <v>28.458427817384475</v>
      </c>
      <c r="R45" s="17"/>
      <c r="S45" s="16"/>
    </row>
    <row r="46" spans="1:19">
      <c r="J46" s="7">
        <v>7</v>
      </c>
      <c r="K46" s="7">
        <f t="shared" si="4"/>
        <v>3000</v>
      </c>
      <c r="L46" s="7">
        <f t="shared" si="0"/>
        <v>6.6047569913364898E-2</v>
      </c>
      <c r="N46" s="7">
        <v>9</v>
      </c>
      <c r="O46" s="7">
        <f t="shared" si="3"/>
        <v>270</v>
      </c>
      <c r="P46" s="7">
        <f t="shared" si="1"/>
        <v>0.92608702878456484</v>
      </c>
      <c r="Q46" s="7">
        <f t="shared" si="2"/>
        <v>28.016171971889886</v>
      </c>
      <c r="R46" s="17"/>
      <c r="S46" s="16"/>
    </row>
    <row r="47" spans="1:19">
      <c r="A47" s="13"/>
      <c r="B47" s="13"/>
      <c r="C47" s="13"/>
      <c r="D47" s="13"/>
      <c r="E47" s="13"/>
      <c r="F47" s="13"/>
      <c r="G47" s="13"/>
      <c r="H47" s="13"/>
      <c r="I47" s="13"/>
      <c r="J47" s="7">
        <v>8</v>
      </c>
      <c r="K47" s="7">
        <f t="shared" si="4"/>
        <v>3000</v>
      </c>
      <c r="L47" s="7">
        <f t="shared" si="0"/>
        <v>6.6047569913364898E-2</v>
      </c>
      <c r="M47" s="13"/>
      <c r="N47" s="7">
        <v>10</v>
      </c>
      <c r="O47" s="7">
        <f t="shared" si="3"/>
        <v>300</v>
      </c>
      <c r="P47" s="7">
        <f t="shared" si="1"/>
        <v>0.90900555201170607</v>
      </c>
      <c r="Q47" s="7">
        <f t="shared" si="2"/>
        <v>27.526388711944065</v>
      </c>
      <c r="R47" s="17"/>
      <c r="S47" s="16"/>
    </row>
    <row r="48" spans="1:19">
      <c r="J48" s="7">
        <v>9</v>
      </c>
      <c r="K48" s="7">
        <f t="shared" si="4"/>
        <v>3000</v>
      </c>
      <c r="L48" s="7">
        <f t="shared" si="0"/>
        <v>6.6047569913364898E-2</v>
      </c>
      <c r="N48" s="7">
        <v>11</v>
      </c>
      <c r="O48" s="7">
        <f t="shared" si="3"/>
        <v>330</v>
      </c>
      <c r="P48" s="7">
        <f t="shared" si="1"/>
        <v>0.89057558662449021</v>
      </c>
      <c r="Q48" s="7">
        <f t="shared" si="2"/>
        <v>26.993717079542943</v>
      </c>
      <c r="R48" s="17"/>
      <c r="S48" s="16"/>
    </row>
    <row r="49" spans="1:19">
      <c r="J49" s="7">
        <v>10</v>
      </c>
      <c r="K49" s="7">
        <f t="shared" si="4"/>
        <v>3000</v>
      </c>
      <c r="L49" s="7">
        <f t="shared" si="0"/>
        <v>6.6047569913364898E-2</v>
      </c>
      <c r="N49" s="7">
        <v>12</v>
      </c>
      <c r="O49" s="7">
        <f t="shared" si="3"/>
        <v>360</v>
      </c>
      <c r="P49" s="7">
        <f t="shared" si="1"/>
        <v>0.87096946040544188</v>
      </c>
      <c r="Q49" s="7">
        <f t="shared" si="2"/>
        <v>26.42317570544898</v>
      </c>
      <c r="R49" s="17"/>
      <c r="S49" s="16"/>
    </row>
    <row r="50" spans="1:19">
      <c r="A50" s="18"/>
      <c r="D50" s="7" t="s">
        <v>56</v>
      </c>
      <c r="E50" s="7" t="s">
        <v>55</v>
      </c>
      <c r="N50" s="7">
        <v>13</v>
      </c>
      <c r="O50" s="7">
        <f t="shared" si="3"/>
        <v>390</v>
      </c>
      <c r="P50" s="7">
        <f t="shared" si="1"/>
        <v>0.85036471189483498</v>
      </c>
      <c r="Q50" s="7">
        <f t="shared" si="2"/>
        <v>25.820012584504152</v>
      </c>
      <c r="R50" s="17"/>
      <c r="S50" s="16"/>
    </row>
    <row r="51" spans="1:19">
      <c r="A51" s="18"/>
      <c r="D51" s="7">
        <f>D$22</f>
        <v>14.564796562293312</v>
      </c>
      <c r="E51" s="7">
        <f>E$22</f>
        <v>-2.1500195542762084</v>
      </c>
      <c r="N51" s="7">
        <v>14</v>
      </c>
      <c r="O51" s="7">
        <f t="shared" si="3"/>
        <v>420</v>
      </c>
      <c r="P51" s="7">
        <f t="shared" si="1"/>
        <v>0.82893963362526213</v>
      </c>
      <c r="Q51" s="7">
        <f t="shared" si="2"/>
        <v>25.189565182801456</v>
      </c>
      <c r="R51" s="17"/>
      <c r="S51" s="16"/>
    </row>
    <row r="52" spans="1:19">
      <c r="A52" s="18"/>
      <c r="N52" s="7">
        <v>15</v>
      </c>
      <c r="O52" s="7">
        <f t="shared" si="3"/>
        <v>450</v>
      </c>
      <c r="P52" s="7">
        <f t="shared" si="1"/>
        <v>0.80686934081689177</v>
      </c>
      <c r="Q52" s="7">
        <f t="shared" si="2"/>
        <v>24.537134616632311</v>
      </c>
      <c r="R52" s="17"/>
      <c r="S52" s="16"/>
    </row>
    <row r="53" spans="1:19">
      <c r="B53" s="7" t="s">
        <v>54</v>
      </c>
      <c r="C53" s="7" t="s">
        <v>53</v>
      </c>
      <c r="D53" s="7" t="s">
        <v>52</v>
      </c>
      <c r="E53" s="7" t="s">
        <v>51</v>
      </c>
      <c r="F53" s="7" t="s">
        <v>50</v>
      </c>
      <c r="G53" s="7" t="s">
        <v>49</v>
      </c>
      <c r="H53" s="7" t="s">
        <v>48</v>
      </c>
      <c r="N53" s="7">
        <v>16</v>
      </c>
      <c r="O53" s="7">
        <f t="shared" si="3"/>
        <v>480</v>
      </c>
      <c r="P53" s="7">
        <f t="shared" si="1"/>
        <v>0.78432244309208421</v>
      </c>
      <c r="Q53" s="7">
        <f t="shared" si="2"/>
        <v>23.86787675863464</v>
      </c>
    </row>
    <row r="54" spans="1:19">
      <c r="A54" s="7">
        <v>1</v>
      </c>
      <c r="B54" s="7">
        <f t="shared" ref="B54:D63" si="5">IF($J54=1,LN(B8),0)</f>
        <v>4.6051701859880918</v>
      </c>
      <c r="C54" s="7">
        <f t="shared" si="5"/>
        <v>5.2983173665480363</v>
      </c>
      <c r="D54" s="7">
        <f t="shared" si="5"/>
        <v>0</v>
      </c>
      <c r="E54" s="7">
        <f>E$8</f>
        <v>50</v>
      </c>
      <c r="F54" s="7">
        <f>F$8</f>
        <v>5</v>
      </c>
      <c r="G54" s="7">
        <f>G$8</f>
        <v>10</v>
      </c>
      <c r="H54" s="7">
        <f>H$8</f>
        <v>0</v>
      </c>
      <c r="I54" s="7">
        <f t="shared" ref="I54:I64" si="6">SUM(E54:H54)</f>
        <v>65</v>
      </c>
      <c r="J54" s="7">
        <f t="shared" ref="J54:J63" si="7">IF(I54=0,0,1)</f>
        <v>1</v>
      </c>
      <c r="N54" s="7">
        <v>17</v>
      </c>
      <c r="O54" s="7">
        <f t="shared" si="3"/>
        <v>510</v>
      </c>
      <c r="P54" s="7">
        <f t="shared" si="1"/>
        <v>0.7614583581114992</v>
      </c>
      <c r="Q54" s="7">
        <f t="shared" si="2"/>
        <v>23.18671201805375</v>
      </c>
    </row>
    <row r="55" spans="1:19">
      <c r="A55" s="7">
        <f t="shared" ref="A55:A63" si="8">A54+1</f>
        <v>2</v>
      </c>
      <c r="B55" s="7">
        <f t="shared" si="5"/>
        <v>6.2146080984221914</v>
      </c>
      <c r="C55" s="7">
        <f t="shared" si="5"/>
        <v>6.9077552789821368</v>
      </c>
      <c r="D55" s="7">
        <f t="shared" si="5"/>
        <v>5.2983173665480363</v>
      </c>
      <c r="E55" s="7">
        <f>E$9</f>
        <v>30</v>
      </c>
      <c r="F55" s="7">
        <f>F$9</f>
        <v>21</v>
      </c>
      <c r="G55" s="7">
        <f>G$9</f>
        <v>8</v>
      </c>
      <c r="H55" s="7">
        <f>H$9</f>
        <v>9</v>
      </c>
      <c r="I55" s="7">
        <f t="shared" si="6"/>
        <v>68</v>
      </c>
      <c r="J55" s="7">
        <f t="shared" si="7"/>
        <v>1</v>
      </c>
      <c r="N55" s="7">
        <v>18</v>
      </c>
      <c r="O55" s="7">
        <f t="shared" si="3"/>
        <v>540</v>
      </c>
      <c r="P55" s="7">
        <f t="shared" si="1"/>
        <v>0.7384252694154041</v>
      </c>
      <c r="Q55" s="7">
        <f t="shared" si="2"/>
        <v>22.498254412903552</v>
      </c>
    </row>
    <row r="56" spans="1:19">
      <c r="A56" s="7">
        <f t="shared" si="8"/>
        <v>3</v>
      </c>
      <c r="B56" s="7">
        <f t="shared" si="5"/>
        <v>6.9077552789821368</v>
      </c>
      <c r="C56" s="7">
        <f t="shared" si="5"/>
        <v>7.3132203870903014</v>
      </c>
      <c r="D56" s="7">
        <f t="shared" si="5"/>
        <v>6.2146080984221914</v>
      </c>
      <c r="E56" s="7">
        <f>E$10</f>
        <v>8</v>
      </c>
      <c r="F56" s="7">
        <f>F$10</f>
        <v>23</v>
      </c>
      <c r="G56" s="7">
        <f>G$10</f>
        <v>33</v>
      </c>
      <c r="H56" s="7">
        <f>H$10</f>
        <v>5</v>
      </c>
      <c r="I56" s="7">
        <f t="shared" si="6"/>
        <v>69</v>
      </c>
      <c r="J56" s="7">
        <f t="shared" si="7"/>
        <v>1</v>
      </c>
      <c r="L56" s="13"/>
      <c r="M56" s="13"/>
      <c r="N56" s="7">
        <v>19</v>
      </c>
      <c r="O56" s="7">
        <f t="shared" si="3"/>
        <v>570</v>
      </c>
      <c r="P56" s="7">
        <f t="shared" si="1"/>
        <v>0.7153586996025707</v>
      </c>
      <c r="Q56" s="7">
        <f t="shared" si="2"/>
        <v>21.80675953526962</v>
      </c>
    </row>
    <row r="57" spans="1:19">
      <c r="A57" s="7">
        <f t="shared" si="8"/>
        <v>4</v>
      </c>
      <c r="B57" s="7">
        <f t="shared" si="5"/>
        <v>7.3132203870903014</v>
      </c>
      <c r="C57" s="7">
        <f t="shared" si="5"/>
        <v>7.6009024595420822</v>
      </c>
      <c r="D57" s="7">
        <f t="shared" si="5"/>
        <v>6.9077552789821368</v>
      </c>
      <c r="E57" s="7">
        <f t="shared" ref="E57:H63" si="9">E11</f>
        <v>5</v>
      </c>
      <c r="F57" s="7">
        <f t="shared" si="9"/>
        <v>5</v>
      </c>
      <c r="G57" s="7">
        <f t="shared" si="9"/>
        <v>40</v>
      </c>
      <c r="H57" s="7">
        <f t="shared" si="9"/>
        <v>15</v>
      </c>
      <c r="I57" s="7">
        <f t="shared" si="6"/>
        <v>65</v>
      </c>
      <c r="J57" s="7">
        <f t="shared" si="7"/>
        <v>1</v>
      </c>
      <c r="L57" s="13"/>
      <c r="M57" s="13"/>
      <c r="N57" s="7">
        <v>20</v>
      </c>
      <c r="O57" s="7">
        <f t="shared" si="3"/>
        <v>600</v>
      </c>
      <c r="P57" s="7">
        <f t="shared" si="1"/>
        <v>0.69238064608874073</v>
      </c>
      <c r="Q57" s="7">
        <f t="shared" si="2"/>
        <v>21.116090185369671</v>
      </c>
    </row>
    <row r="58" spans="1:19">
      <c r="A58" s="7">
        <f t="shared" si="8"/>
        <v>5</v>
      </c>
      <c r="B58" s="7">
        <f t="shared" si="5"/>
        <v>7.6009024595420822</v>
      </c>
      <c r="C58" s="7">
        <f t="shared" si="5"/>
        <v>8.0063675676502459</v>
      </c>
      <c r="D58" s="7">
        <f t="shared" si="5"/>
        <v>7.3132203870903014</v>
      </c>
      <c r="E58" s="7">
        <f t="shared" si="9"/>
        <v>0</v>
      </c>
      <c r="F58" s="7">
        <f t="shared" si="9"/>
        <v>2</v>
      </c>
      <c r="G58" s="7">
        <f t="shared" si="9"/>
        <v>12</v>
      </c>
      <c r="H58" s="7">
        <f t="shared" si="9"/>
        <v>52</v>
      </c>
      <c r="I58" s="7">
        <f t="shared" si="6"/>
        <v>66</v>
      </c>
      <c r="J58" s="7">
        <f t="shared" si="7"/>
        <v>1</v>
      </c>
      <c r="L58" s="13"/>
      <c r="M58" s="13"/>
      <c r="N58" s="7">
        <v>21</v>
      </c>
      <c r="O58" s="7">
        <f t="shared" si="3"/>
        <v>630</v>
      </c>
      <c r="P58" s="7">
        <f t="shared" si="1"/>
        <v>0.66959921056371074</v>
      </c>
      <c r="Q58" s="7">
        <f t="shared" si="2"/>
        <v>20.429697849786773</v>
      </c>
    </row>
    <row r="59" spans="1:19">
      <c r="A59" s="7">
        <f t="shared" si="8"/>
        <v>6</v>
      </c>
      <c r="B59" s="7">
        <f t="shared" si="5"/>
        <v>0</v>
      </c>
      <c r="C59" s="7">
        <f t="shared" si="5"/>
        <v>0</v>
      </c>
      <c r="D59" s="7">
        <f t="shared" si="5"/>
        <v>0</v>
      </c>
      <c r="E59" s="7">
        <f t="shared" si="9"/>
        <v>0</v>
      </c>
      <c r="F59" s="7">
        <f t="shared" si="9"/>
        <v>0</v>
      </c>
      <c r="G59" s="7">
        <f t="shared" si="9"/>
        <v>0</v>
      </c>
      <c r="H59" s="7">
        <f t="shared" si="9"/>
        <v>0</v>
      </c>
      <c r="I59" s="7">
        <f t="shared" si="6"/>
        <v>0</v>
      </c>
      <c r="J59" s="7">
        <f t="shared" si="7"/>
        <v>0</v>
      </c>
      <c r="L59" s="13"/>
      <c r="M59" s="13"/>
      <c r="N59" s="7">
        <v>22</v>
      </c>
      <c r="O59" s="7">
        <f t="shared" si="3"/>
        <v>660</v>
      </c>
      <c r="P59" s="7">
        <f t="shared" si="1"/>
        <v>0.64710864448082539</v>
      </c>
      <c r="Q59" s="7">
        <f t="shared" si="2"/>
        <v>19.750617825668041</v>
      </c>
    </row>
    <row r="60" spans="1:19">
      <c r="A60" s="7">
        <f t="shared" si="8"/>
        <v>7</v>
      </c>
      <c r="B60" s="7">
        <f t="shared" si="5"/>
        <v>0</v>
      </c>
      <c r="C60" s="7">
        <f t="shared" si="5"/>
        <v>0</v>
      </c>
      <c r="D60" s="7">
        <f t="shared" si="5"/>
        <v>0</v>
      </c>
      <c r="E60" s="7">
        <f t="shared" si="9"/>
        <v>0</v>
      </c>
      <c r="F60" s="7">
        <f t="shared" si="9"/>
        <v>0</v>
      </c>
      <c r="G60" s="7">
        <f t="shared" si="9"/>
        <v>0</v>
      </c>
      <c r="H60" s="7">
        <f t="shared" si="9"/>
        <v>0</v>
      </c>
      <c r="I60" s="7">
        <f t="shared" si="6"/>
        <v>0</v>
      </c>
      <c r="J60" s="7">
        <f t="shared" si="7"/>
        <v>0</v>
      </c>
      <c r="L60" s="13"/>
      <c r="M60" s="13"/>
      <c r="N60" s="7">
        <v>23</v>
      </c>
      <c r="O60" s="7">
        <f t="shared" si="3"/>
        <v>690</v>
      </c>
      <c r="P60" s="7">
        <f t="shared" si="1"/>
        <v>0.62498973043587036</v>
      </c>
      <c r="Q60" s="7">
        <f t="shared" si="2"/>
        <v>19.081475623750435</v>
      </c>
    </row>
    <row r="61" spans="1:19">
      <c r="A61" s="7">
        <f t="shared" si="8"/>
        <v>8</v>
      </c>
      <c r="B61" s="7">
        <f t="shared" si="5"/>
        <v>0</v>
      </c>
      <c r="C61" s="7">
        <f t="shared" si="5"/>
        <v>0</v>
      </c>
      <c r="D61" s="7">
        <f t="shared" si="5"/>
        <v>0</v>
      </c>
      <c r="E61" s="7">
        <f t="shared" si="9"/>
        <v>0</v>
      </c>
      <c r="F61" s="7">
        <f t="shared" si="9"/>
        <v>0</v>
      </c>
      <c r="G61" s="7">
        <f t="shared" si="9"/>
        <v>0</v>
      </c>
      <c r="H61" s="7">
        <f t="shared" si="9"/>
        <v>0</v>
      </c>
      <c r="I61" s="7">
        <f t="shared" si="6"/>
        <v>0</v>
      </c>
      <c r="J61" s="7">
        <f t="shared" si="7"/>
        <v>0</v>
      </c>
      <c r="L61" s="13"/>
      <c r="M61" s="13"/>
      <c r="N61" s="7">
        <v>24</v>
      </c>
      <c r="O61" s="7">
        <f t="shared" si="3"/>
        <v>720</v>
      </c>
      <c r="P61" s="7">
        <f t="shared" si="1"/>
        <v>0.60331042179044125</v>
      </c>
      <c r="Q61" s="7">
        <f t="shared" si="2"/>
        <v>18.424502283394673</v>
      </c>
    </row>
    <row r="62" spans="1:19">
      <c r="A62" s="7">
        <f t="shared" si="8"/>
        <v>9</v>
      </c>
      <c r="B62" s="7">
        <f t="shared" si="5"/>
        <v>0</v>
      </c>
      <c r="C62" s="7">
        <f t="shared" si="5"/>
        <v>0</v>
      </c>
      <c r="D62" s="7">
        <f t="shared" si="5"/>
        <v>0</v>
      </c>
      <c r="E62" s="7">
        <f t="shared" si="9"/>
        <v>0</v>
      </c>
      <c r="F62" s="7">
        <f t="shared" si="9"/>
        <v>0</v>
      </c>
      <c r="G62" s="7">
        <f t="shared" si="9"/>
        <v>0</v>
      </c>
      <c r="H62" s="7">
        <f t="shared" si="9"/>
        <v>0</v>
      </c>
      <c r="I62" s="7">
        <f t="shared" si="6"/>
        <v>0</v>
      </c>
      <c r="J62" s="7">
        <f t="shared" si="7"/>
        <v>0</v>
      </c>
      <c r="L62" s="13"/>
      <c r="M62" s="13"/>
      <c r="N62" s="7">
        <v>25</v>
      </c>
      <c r="O62" s="7">
        <f t="shared" si="3"/>
        <v>750</v>
      </c>
      <c r="P62" s="7">
        <f t="shared" si="1"/>
        <v>0.58212666896296195</v>
      </c>
      <c r="Q62" s="7">
        <f t="shared" si="2"/>
        <v>17.78155636130105</v>
      </c>
    </row>
    <row r="63" spans="1:19">
      <c r="A63" s="7">
        <f t="shared" si="8"/>
        <v>10</v>
      </c>
      <c r="B63" s="7">
        <f t="shared" si="5"/>
        <v>0</v>
      </c>
      <c r="C63" s="7">
        <f t="shared" si="5"/>
        <v>0</v>
      </c>
      <c r="D63" s="7">
        <f t="shared" si="5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6"/>
        <v>0</v>
      </c>
      <c r="J63" s="7">
        <f t="shared" si="7"/>
        <v>0</v>
      </c>
      <c r="L63" s="13"/>
      <c r="M63" s="13"/>
      <c r="N63" s="7">
        <v>26</v>
      </c>
      <c r="O63" s="7">
        <f t="shared" si="3"/>
        <v>780</v>
      </c>
      <c r="P63" s="7">
        <f t="shared" si="1"/>
        <v>0.56148336913688823</v>
      </c>
      <c r="Q63" s="7">
        <f t="shared" si="2"/>
        <v>17.154150571497752</v>
      </c>
    </row>
    <row r="64" spans="1:19">
      <c r="E64" s="7">
        <f>SUM(E54:E63)</f>
        <v>93</v>
      </c>
      <c r="F64" s="7">
        <f>SUM(F54:F63)</f>
        <v>56</v>
      </c>
      <c r="G64" s="7">
        <f>SUM(G54:G63)</f>
        <v>103</v>
      </c>
      <c r="H64" s="7">
        <f>SUM(H54:H63)</f>
        <v>81</v>
      </c>
      <c r="I64" s="7">
        <f t="shared" si="6"/>
        <v>333</v>
      </c>
      <c r="L64" s="13"/>
      <c r="M64" s="13"/>
      <c r="N64" s="7">
        <v>27</v>
      </c>
      <c r="O64" s="7">
        <f t="shared" si="3"/>
        <v>810</v>
      </c>
      <c r="P64" s="7">
        <f t="shared" si="1"/>
        <v>0.54141538560001456</v>
      </c>
      <c r="Q64" s="7">
        <f t="shared" si="2"/>
        <v>16.543481321053545</v>
      </c>
    </row>
    <row r="65" spans="1:17">
      <c r="L65" s="13"/>
      <c r="M65" s="13"/>
      <c r="N65" s="7">
        <v>28</v>
      </c>
      <c r="O65" s="7">
        <f t="shared" si="3"/>
        <v>840</v>
      </c>
      <c r="P65" s="7">
        <f t="shared" si="1"/>
        <v>0.52194859264725746</v>
      </c>
      <c r="Q65" s="7">
        <f t="shared" si="2"/>
        <v>15.950459673709078</v>
      </c>
    </row>
    <row r="66" spans="1:17">
      <c r="H66" s="15"/>
      <c r="I66" s="13"/>
      <c r="J66" s="13"/>
      <c r="K66" s="13"/>
      <c r="L66" s="13"/>
      <c r="M66" s="13"/>
      <c r="N66" s="7">
        <v>29</v>
      </c>
      <c r="O66" s="7">
        <f t="shared" si="3"/>
        <v>870</v>
      </c>
      <c r="P66" s="7">
        <f t="shared" si="1"/>
        <v>0.50310091130845369</v>
      </c>
      <c r="Q66" s="7">
        <f t="shared" si="2"/>
        <v>15.375742559335666</v>
      </c>
    </row>
    <row r="67" spans="1:17">
      <c r="B67" s="7" t="s">
        <v>47</v>
      </c>
      <c r="C67" s="7" t="s">
        <v>46</v>
      </c>
      <c r="D67" s="7" t="s">
        <v>45</v>
      </c>
      <c r="E67" s="7" t="s">
        <v>44</v>
      </c>
      <c r="F67" s="7" t="s">
        <v>43</v>
      </c>
      <c r="G67" s="7" t="s">
        <v>42</v>
      </c>
      <c r="H67" s="7" t="s">
        <v>41</v>
      </c>
      <c r="J67" s="13"/>
      <c r="K67" s="13"/>
      <c r="L67" s="13"/>
      <c r="M67" s="13"/>
      <c r="N67" s="7">
        <v>30</v>
      </c>
      <c r="O67" s="7">
        <f t="shared" si="3"/>
        <v>900</v>
      </c>
      <c r="P67" s="7">
        <f t="shared" si="1"/>
        <v>0.48488330967804855</v>
      </c>
      <c r="Q67" s="7">
        <f t="shared" si="2"/>
        <v>14.819763314797532</v>
      </c>
    </row>
    <row r="68" spans="1:17" ht="14.25">
      <c r="A68" s="7">
        <v>1</v>
      </c>
      <c r="B68" s="7">
        <f t="shared" ref="B68:D77" si="10">$D$51+$E$51*B54</f>
        <v>4.663590611649111</v>
      </c>
      <c r="C68" s="7">
        <f t="shared" si="10"/>
        <v>3.1733106194538081</v>
      </c>
      <c r="D68" s="7">
        <f t="shared" si="10"/>
        <v>14.564796562293312</v>
      </c>
      <c r="E68" s="7">
        <f t="shared" ref="E68:E77" si="11">1-1/(1+EXP(C68))</f>
        <v>0.95981746277010704</v>
      </c>
      <c r="F68" s="7">
        <f t="shared" ref="F68:F77" si="12">1/(1+EXP(C68))-1/(1+EXP(B68))</f>
        <v>3.0838145550705003E-2</v>
      </c>
      <c r="G68" s="13">
        <f t="shared" ref="G68:G77" si="13">1/(1+EXP(B68))-1/(1+EXP(D68))</f>
        <v>9.3439189754705824E-3</v>
      </c>
      <c r="H68" s="12">
        <f t="shared" ref="H68:H77" si="14">1/(1+EXP(D68))</f>
        <v>4.7270371739835973E-7</v>
      </c>
      <c r="I68" s="7">
        <f t="shared" ref="I68:I77" si="15">SUM(E68:H68)</f>
        <v>1</v>
      </c>
      <c r="J68" s="14"/>
      <c r="K68" s="14"/>
      <c r="L68" s="14"/>
      <c r="M68" s="14"/>
      <c r="N68" s="7">
        <v>31</v>
      </c>
      <c r="O68" s="7">
        <f t="shared" si="3"/>
        <v>930</v>
      </c>
      <c r="P68" s="7">
        <f t="shared" si="1"/>
        <v>0.46730074908382369</v>
      </c>
      <c r="Q68" s="7">
        <f t="shared" si="2"/>
        <v>14.282760881428082</v>
      </c>
    </row>
    <row r="69" spans="1:17" ht="14.25">
      <c r="A69" s="7">
        <f t="shared" ref="A69:A77" si="16">A68+1</f>
        <v>2</v>
      </c>
      <c r="B69" s="7">
        <f t="shared" si="10"/>
        <v>1.2032676285223172</v>
      </c>
      <c r="C69" s="7">
        <f t="shared" si="10"/>
        <v>-0.28701236367298755</v>
      </c>
      <c r="D69" s="7">
        <f t="shared" si="10"/>
        <v>3.1733106194538081</v>
      </c>
      <c r="E69" s="7">
        <f t="shared" si="11"/>
        <v>0.42873544672450048</v>
      </c>
      <c r="F69" s="7">
        <f t="shared" si="12"/>
        <v>0.34037011960432006</v>
      </c>
      <c r="G69" s="13">
        <f t="shared" si="13"/>
        <v>0.19071189644128647</v>
      </c>
      <c r="H69" s="12">
        <f t="shared" si="14"/>
        <v>4.0182537229892984E-2</v>
      </c>
      <c r="I69" s="7">
        <f t="shared" si="15"/>
        <v>1</v>
      </c>
      <c r="J69" s="14"/>
      <c r="K69" s="14"/>
      <c r="L69" s="14"/>
      <c r="M69" s="14"/>
      <c r="N69" s="7">
        <v>32</v>
      </c>
      <c r="O69" s="7">
        <f t="shared" si="3"/>
        <v>960</v>
      </c>
      <c r="P69" s="7">
        <f t="shared" ref="P69:P100" si="17">1/(1+EXP(-K$17-K$18*LN(O69)))</f>
        <v>0.45035306363839317</v>
      </c>
      <c r="Q69" s="7">
        <f t="shared" si="2"/>
        <v>13.764807190833254</v>
      </c>
    </row>
    <row r="70" spans="1:17" ht="14.25">
      <c r="A70" s="7">
        <f t="shared" si="16"/>
        <v>3</v>
      </c>
      <c r="B70" s="7">
        <f t="shared" si="10"/>
        <v>-0.28701236367298755</v>
      </c>
      <c r="C70" s="7">
        <f t="shared" si="10"/>
        <v>-1.1587702746822579</v>
      </c>
      <c r="D70" s="7">
        <f t="shared" si="10"/>
        <v>1.2032676285223172</v>
      </c>
      <c r="E70" s="7">
        <f t="shared" si="11"/>
        <v>0.23889080446050182</v>
      </c>
      <c r="F70" s="7">
        <f t="shared" si="12"/>
        <v>0.18984464226399866</v>
      </c>
      <c r="G70" s="13">
        <f t="shared" si="13"/>
        <v>0.34037011960432006</v>
      </c>
      <c r="H70" s="12">
        <f t="shared" si="14"/>
        <v>0.23089443367117946</v>
      </c>
      <c r="I70" s="7">
        <f t="shared" si="15"/>
        <v>1</v>
      </c>
      <c r="J70" s="14"/>
      <c r="K70" s="14"/>
      <c r="L70" s="14"/>
      <c r="M70" s="14"/>
      <c r="N70" s="7">
        <v>33</v>
      </c>
      <c r="O70" s="7">
        <f t="shared" si="3"/>
        <v>990</v>
      </c>
      <c r="P70" s="7">
        <f t="shared" si="17"/>
        <v>0.43403576587466908</v>
      </c>
      <c r="Q70" s="7">
        <f t="shared" ref="Q70:Q101" si="18">(P69+P70)*(O70-O69)/2</f>
        <v>13.265832442695933</v>
      </c>
    </row>
    <row r="71" spans="1:17" ht="14.25">
      <c r="A71" s="7">
        <f t="shared" si="16"/>
        <v>4</v>
      </c>
      <c r="B71" s="7">
        <f t="shared" si="10"/>
        <v>-1.1587702746822579</v>
      </c>
      <c r="C71" s="7">
        <f t="shared" si="10"/>
        <v>-1.7772923558682923</v>
      </c>
      <c r="D71" s="7">
        <f t="shared" si="10"/>
        <v>-0.28701236367298755</v>
      </c>
      <c r="E71" s="7">
        <f t="shared" si="11"/>
        <v>0.14463779539079991</v>
      </c>
      <c r="F71" s="7">
        <f t="shared" si="12"/>
        <v>9.425300906970191E-2</v>
      </c>
      <c r="G71" s="13">
        <f t="shared" si="13"/>
        <v>0.18984464226399866</v>
      </c>
      <c r="H71" s="12">
        <f t="shared" si="14"/>
        <v>0.57126455327549952</v>
      </c>
      <c r="I71" s="7">
        <f t="shared" si="15"/>
        <v>1</v>
      </c>
      <c r="N71" s="7">
        <v>34</v>
      </c>
      <c r="O71" s="7">
        <f t="shared" ref="O71:O102" si="19">O70+P$35</f>
        <v>1020</v>
      </c>
      <c r="P71" s="7">
        <f t="shared" si="17"/>
        <v>0.4183407752482734</v>
      </c>
      <c r="Q71" s="7">
        <f t="shared" si="18"/>
        <v>12.785648116844136</v>
      </c>
    </row>
    <row r="72" spans="1:17" ht="14.25">
      <c r="A72" s="7">
        <f t="shared" si="16"/>
        <v>5</v>
      </c>
      <c r="B72" s="7">
        <f t="shared" si="10"/>
        <v>-1.7772923558682923</v>
      </c>
      <c r="C72" s="7">
        <f t="shared" si="10"/>
        <v>-2.6490502668775608</v>
      </c>
      <c r="D72" s="7">
        <f t="shared" si="10"/>
        <v>-1.1587702746822579</v>
      </c>
      <c r="E72" s="7">
        <f t="shared" si="11"/>
        <v>6.6047569913364912E-2</v>
      </c>
      <c r="F72" s="7">
        <f t="shared" si="12"/>
        <v>7.8590225477434994E-2</v>
      </c>
      <c r="G72" s="13">
        <f t="shared" si="13"/>
        <v>9.425300906970191E-2</v>
      </c>
      <c r="H72" s="12">
        <f t="shared" si="14"/>
        <v>0.76110919553949818</v>
      </c>
      <c r="I72" s="7">
        <f t="shared" si="15"/>
        <v>1</v>
      </c>
      <c r="N72" s="7">
        <v>35</v>
      </c>
      <c r="O72" s="7">
        <f t="shared" si="19"/>
        <v>1050</v>
      </c>
      <c r="P72" s="7">
        <f t="shared" si="17"/>
        <v>0.40325706940998252</v>
      </c>
      <c r="Q72" s="7">
        <f t="shared" si="18"/>
        <v>12.323967669873838</v>
      </c>
    </row>
    <row r="73" spans="1:17" ht="14.25">
      <c r="A73" s="7">
        <f t="shared" si="16"/>
        <v>6</v>
      </c>
      <c r="B73" s="7">
        <f t="shared" si="10"/>
        <v>14.564796562293312</v>
      </c>
      <c r="C73" s="7">
        <f t="shared" si="10"/>
        <v>14.564796562293312</v>
      </c>
      <c r="D73" s="7">
        <f t="shared" si="10"/>
        <v>14.564796562293312</v>
      </c>
      <c r="E73" s="7">
        <f t="shared" si="11"/>
        <v>0.99999952729628261</v>
      </c>
      <c r="F73" s="7">
        <f t="shared" si="12"/>
        <v>0</v>
      </c>
      <c r="G73" s="13">
        <f t="shared" si="13"/>
        <v>0</v>
      </c>
      <c r="H73" s="12">
        <f t="shared" si="14"/>
        <v>4.7270371739835973E-7</v>
      </c>
      <c r="I73" s="7">
        <f t="shared" si="15"/>
        <v>1</v>
      </c>
      <c r="N73" s="7">
        <v>36</v>
      </c>
      <c r="O73" s="7">
        <f t="shared" si="19"/>
        <v>1080</v>
      </c>
      <c r="P73" s="7">
        <f t="shared" si="17"/>
        <v>0.38877126044293664</v>
      </c>
      <c r="Q73" s="7">
        <f t="shared" si="18"/>
        <v>11.880424947793788</v>
      </c>
    </row>
    <row r="74" spans="1:17" ht="14.25">
      <c r="A74" s="7">
        <f t="shared" si="16"/>
        <v>7</v>
      </c>
      <c r="B74" s="7">
        <f t="shared" si="10"/>
        <v>14.564796562293312</v>
      </c>
      <c r="C74" s="7">
        <f t="shared" si="10"/>
        <v>14.564796562293312</v>
      </c>
      <c r="D74" s="7">
        <f t="shared" si="10"/>
        <v>14.564796562293312</v>
      </c>
      <c r="E74" s="7">
        <f t="shared" si="11"/>
        <v>0.99999952729628261</v>
      </c>
      <c r="F74" s="7">
        <f t="shared" si="12"/>
        <v>0</v>
      </c>
      <c r="G74" s="13">
        <f t="shared" si="13"/>
        <v>0</v>
      </c>
      <c r="H74" s="12">
        <f t="shared" si="14"/>
        <v>4.7270371739835973E-7</v>
      </c>
      <c r="I74" s="7">
        <f t="shared" si="15"/>
        <v>1</v>
      </c>
      <c r="N74" s="7">
        <v>37</v>
      </c>
      <c r="O74" s="7">
        <f t="shared" si="19"/>
        <v>1110</v>
      </c>
      <c r="P74" s="7">
        <f t="shared" si="17"/>
        <v>0.37486809985975084</v>
      </c>
      <c r="Q74" s="7">
        <f t="shared" si="18"/>
        <v>11.454590404540312</v>
      </c>
    </row>
    <row r="75" spans="1:17" ht="14.25">
      <c r="A75" s="7">
        <f t="shared" si="16"/>
        <v>8</v>
      </c>
      <c r="B75" s="7">
        <f t="shared" si="10"/>
        <v>14.564796562293312</v>
      </c>
      <c r="C75" s="7">
        <f t="shared" si="10"/>
        <v>14.564796562293312</v>
      </c>
      <c r="D75" s="7">
        <f t="shared" si="10"/>
        <v>14.564796562293312</v>
      </c>
      <c r="E75" s="7">
        <f t="shared" si="11"/>
        <v>0.99999952729628261</v>
      </c>
      <c r="F75" s="7">
        <f t="shared" si="12"/>
        <v>0</v>
      </c>
      <c r="G75" s="13">
        <f t="shared" si="13"/>
        <v>0</v>
      </c>
      <c r="H75" s="12">
        <f t="shared" si="14"/>
        <v>4.7270371739835973E-7</v>
      </c>
      <c r="I75" s="7">
        <f t="shared" si="15"/>
        <v>1</v>
      </c>
      <c r="N75" s="7">
        <v>38</v>
      </c>
      <c r="O75" s="7">
        <f t="shared" si="19"/>
        <v>1140</v>
      </c>
      <c r="P75" s="7">
        <f t="shared" si="17"/>
        <v>0.36153091719486274</v>
      </c>
      <c r="Q75" s="7">
        <f t="shared" si="18"/>
        <v>11.045985255819202</v>
      </c>
    </row>
    <row r="76" spans="1:17" ht="14.25">
      <c r="A76" s="7">
        <f t="shared" si="16"/>
        <v>9</v>
      </c>
      <c r="B76" s="7">
        <f t="shared" si="10"/>
        <v>14.564796562293312</v>
      </c>
      <c r="C76" s="7">
        <f t="shared" si="10"/>
        <v>14.564796562293312</v>
      </c>
      <c r="D76" s="7">
        <f t="shared" si="10"/>
        <v>14.564796562293312</v>
      </c>
      <c r="E76" s="7">
        <f t="shared" si="11"/>
        <v>0.99999952729628261</v>
      </c>
      <c r="F76" s="7">
        <f t="shared" si="12"/>
        <v>0</v>
      </c>
      <c r="G76" s="13">
        <f t="shared" si="13"/>
        <v>0</v>
      </c>
      <c r="H76" s="12">
        <f t="shared" si="14"/>
        <v>4.7270371739835973E-7</v>
      </c>
      <c r="I76" s="7">
        <f t="shared" si="15"/>
        <v>1</v>
      </c>
      <c r="N76" s="7">
        <v>39</v>
      </c>
      <c r="O76" s="7">
        <f t="shared" si="19"/>
        <v>1170</v>
      </c>
      <c r="P76" s="7">
        <f t="shared" si="17"/>
        <v>0.34874199762622604</v>
      </c>
      <c r="Q76" s="7">
        <f t="shared" si="18"/>
        <v>10.654093722316333</v>
      </c>
    </row>
    <row r="77" spans="1:17" ht="14.25">
      <c r="A77" s="7">
        <f t="shared" si="16"/>
        <v>10</v>
      </c>
      <c r="B77" s="7">
        <f t="shared" si="10"/>
        <v>14.564796562293312</v>
      </c>
      <c r="C77" s="7">
        <f t="shared" si="10"/>
        <v>14.564796562293312</v>
      </c>
      <c r="D77" s="7">
        <f t="shared" si="10"/>
        <v>14.564796562293312</v>
      </c>
      <c r="E77" s="7">
        <f t="shared" si="11"/>
        <v>0.99999952729628261</v>
      </c>
      <c r="F77" s="7">
        <f t="shared" si="12"/>
        <v>0</v>
      </c>
      <c r="G77" s="13">
        <f t="shared" si="13"/>
        <v>0</v>
      </c>
      <c r="H77" s="12">
        <f t="shared" si="14"/>
        <v>4.7270371739835973E-7</v>
      </c>
      <c r="I77" s="7">
        <f t="shared" si="15"/>
        <v>1</v>
      </c>
      <c r="N77" s="7">
        <v>40</v>
      </c>
      <c r="O77" s="7">
        <f t="shared" si="19"/>
        <v>1200</v>
      </c>
      <c r="P77" s="7">
        <f t="shared" si="17"/>
        <v>0.33648290432141553</v>
      </c>
      <c r="Q77" s="7">
        <f t="shared" si="18"/>
        <v>10.278373529214623</v>
      </c>
    </row>
    <row r="78" spans="1:17" ht="14.25">
      <c r="G78" s="13"/>
      <c r="H78" s="12"/>
      <c r="N78" s="7">
        <v>41</v>
      </c>
      <c r="O78" s="7">
        <f t="shared" si="19"/>
        <v>1230</v>
      </c>
      <c r="P78" s="7">
        <f t="shared" si="17"/>
        <v>0.32473475121384154</v>
      </c>
      <c r="Q78" s="7">
        <f t="shared" si="18"/>
        <v>9.9182648330288572</v>
      </c>
    </row>
    <row r="79" spans="1:17">
      <c r="N79" s="7">
        <v>42</v>
      </c>
      <c r="O79" s="7">
        <f t="shared" si="19"/>
        <v>1260</v>
      </c>
      <c r="P79" s="7">
        <f t="shared" si="17"/>
        <v>0.31347843174690554</v>
      </c>
      <c r="Q79" s="7">
        <f t="shared" si="18"/>
        <v>9.5731977444112069</v>
      </c>
    </row>
    <row r="80" spans="1:17">
      <c r="A80" s="7">
        <v>1</v>
      </c>
      <c r="E80" s="7">
        <f t="shared" ref="E80:H89" si="20">IF($J54=1,E54*LN(E68),0)</f>
        <v>-2.0506077773761211</v>
      </c>
      <c r="F80" s="7">
        <f t="shared" si="20"/>
        <v>-17.395014316975324</v>
      </c>
      <c r="G80" s="7">
        <f t="shared" si="20"/>
        <v>-46.730295242233964</v>
      </c>
      <c r="H80" s="7">
        <f t="shared" si="20"/>
        <v>0</v>
      </c>
      <c r="N80" s="7">
        <v>43</v>
      </c>
      <c r="O80" s="7">
        <f t="shared" si="19"/>
        <v>1290</v>
      </c>
      <c r="P80" s="7">
        <f t="shared" si="17"/>
        <v>0.30269480883517097</v>
      </c>
      <c r="Q80" s="7">
        <f t="shared" si="18"/>
        <v>9.2425986087311482</v>
      </c>
    </row>
    <row r="81" spans="1:17">
      <c r="A81" s="7">
        <f t="shared" ref="A81:A89" si="21">A80+1</f>
        <v>2</v>
      </c>
      <c r="E81" s="7">
        <f t="shared" si="20"/>
        <v>-25.40745673733365</v>
      </c>
      <c r="F81" s="7">
        <f t="shared" si="20"/>
        <v>-22.632154994014808</v>
      </c>
      <c r="G81" s="7">
        <f t="shared" si="20"/>
        <v>-13.25593108243835</v>
      </c>
      <c r="H81" s="7">
        <f t="shared" si="20"/>
        <v>-28.928904975011974</v>
      </c>
      <c r="N81" s="7">
        <v>44</v>
      </c>
      <c r="O81" s="7">
        <f t="shared" si="19"/>
        <v>1320</v>
      </c>
      <c r="P81" s="7">
        <f t="shared" si="17"/>
        <v>0.29236487092694424</v>
      </c>
      <c r="Q81" s="7">
        <f t="shared" si="18"/>
        <v>8.9258951964317284</v>
      </c>
    </row>
    <row r="82" spans="1:17">
      <c r="A82" s="7">
        <f t="shared" si="21"/>
        <v>3</v>
      </c>
      <c r="E82" s="7">
        <f t="shared" si="20"/>
        <v>-11.453989732455435</v>
      </c>
      <c r="F82" s="7">
        <f t="shared" si="20"/>
        <v>-38.215631912632702</v>
      </c>
      <c r="G82" s="7">
        <f t="shared" si="20"/>
        <v>-35.564814990594698</v>
      </c>
      <c r="H82" s="7">
        <f t="shared" si="20"/>
        <v>-7.3289733500490097</v>
      </c>
      <c r="N82" s="7">
        <v>45</v>
      </c>
      <c r="O82" s="7">
        <f t="shared" si="19"/>
        <v>1350</v>
      </c>
      <c r="P82" s="7">
        <f t="shared" si="17"/>
        <v>0.28246985864642654</v>
      </c>
      <c r="Q82" s="7">
        <f t="shared" si="18"/>
        <v>8.622520943600561</v>
      </c>
    </row>
    <row r="83" spans="1:17">
      <c r="A83" s="7">
        <f t="shared" si="21"/>
        <v>4</v>
      </c>
      <c r="C83" s="11"/>
      <c r="E83" s="7">
        <f t="shared" si="20"/>
        <v>-9.6676131224906356</v>
      </c>
      <c r="F83" s="7">
        <f t="shared" si="20"/>
        <v>-11.80886263347335</v>
      </c>
      <c r="G83" s="7">
        <f t="shared" si="20"/>
        <v>-66.461968543709048</v>
      </c>
      <c r="H83" s="7">
        <f t="shared" si="20"/>
        <v>-8.39854291357201</v>
      </c>
      <c r="N83" s="7">
        <v>46</v>
      </c>
      <c r="O83" s="7">
        <f t="shared" si="19"/>
        <v>1380</v>
      </c>
      <c r="P83" s="7">
        <f t="shared" si="17"/>
        <v>0.27299136607126534</v>
      </c>
      <c r="Q83" s="7">
        <f t="shared" si="18"/>
        <v>8.3319183707653774</v>
      </c>
    </row>
    <row r="84" spans="1:17">
      <c r="A84" s="7">
        <f t="shared" si="21"/>
        <v>5</v>
      </c>
      <c r="C84" s="11"/>
      <c r="E84" s="7">
        <f t="shared" si="20"/>
        <v>0</v>
      </c>
      <c r="F84" s="7">
        <f t="shared" si="20"/>
        <v>-5.0870158901469908</v>
      </c>
      <c r="G84" s="7">
        <f t="shared" si="20"/>
        <v>-28.341270320336037</v>
      </c>
      <c r="H84" s="7">
        <f t="shared" si="20"/>
        <v>-14.194878977482896</v>
      </c>
      <c r="N84" s="7">
        <v>47</v>
      </c>
      <c r="O84" s="7">
        <f t="shared" si="19"/>
        <v>1410</v>
      </c>
      <c r="P84" s="7">
        <f t="shared" si="17"/>
        <v>0.26391142028126013</v>
      </c>
      <c r="Q84" s="7">
        <f t="shared" si="18"/>
        <v>8.0535417952878827</v>
      </c>
    </row>
    <row r="85" spans="1:17">
      <c r="A85" s="7">
        <f t="shared" si="21"/>
        <v>6</v>
      </c>
      <c r="C85" s="11"/>
      <c r="E85" s="7">
        <f t="shared" si="20"/>
        <v>0</v>
      </c>
      <c r="F85" s="7">
        <f t="shared" si="20"/>
        <v>0</v>
      </c>
      <c r="G85" s="7">
        <f t="shared" si="20"/>
        <v>0</v>
      </c>
      <c r="H85" s="7">
        <f t="shared" si="20"/>
        <v>0</v>
      </c>
      <c r="N85" s="7">
        <v>48</v>
      </c>
      <c r="O85" s="7">
        <f t="shared" si="19"/>
        <v>1440</v>
      </c>
      <c r="P85" s="7">
        <f t="shared" si="17"/>
        <v>0.25521254240884</v>
      </c>
      <c r="Q85" s="7">
        <f t="shared" si="18"/>
        <v>7.7868594403515008</v>
      </c>
    </row>
    <row r="86" spans="1:17">
      <c r="A86" s="7">
        <f t="shared" si="21"/>
        <v>7</v>
      </c>
      <c r="C86" s="11"/>
      <c r="E86" s="7">
        <f t="shared" si="20"/>
        <v>0</v>
      </c>
      <c r="F86" s="7">
        <f t="shared" si="20"/>
        <v>0</v>
      </c>
      <c r="G86" s="7">
        <f t="shared" si="20"/>
        <v>0</v>
      </c>
      <c r="H86" s="7">
        <f t="shared" si="20"/>
        <v>0</v>
      </c>
      <c r="N86" s="7">
        <v>49</v>
      </c>
      <c r="O86" s="7">
        <f t="shared" si="19"/>
        <v>1470</v>
      </c>
      <c r="P86" s="7">
        <f t="shared" si="17"/>
        <v>0.24687779303998253</v>
      </c>
      <c r="Q86" s="7">
        <f t="shared" si="18"/>
        <v>7.5313550317323381</v>
      </c>
    </row>
    <row r="87" spans="1:17">
      <c r="A87" s="7">
        <f t="shared" si="21"/>
        <v>8</v>
      </c>
      <c r="C87" s="11"/>
      <c r="E87" s="7">
        <f t="shared" si="20"/>
        <v>0</v>
      </c>
      <c r="F87" s="7">
        <f t="shared" si="20"/>
        <v>0</v>
      </c>
      <c r="G87" s="7">
        <f t="shared" si="20"/>
        <v>0</v>
      </c>
      <c r="H87" s="7">
        <f t="shared" si="20"/>
        <v>0</v>
      </c>
      <c r="N87" s="7">
        <v>50</v>
      </c>
      <c r="O87" s="7">
        <f t="shared" si="19"/>
        <v>1500</v>
      </c>
      <c r="P87" s="7">
        <f t="shared" si="17"/>
        <v>0.23889080446050187</v>
      </c>
      <c r="Q87" s="7">
        <f t="shared" si="18"/>
        <v>7.2865289625072656</v>
      </c>
    </row>
    <row r="88" spans="1:17">
      <c r="A88" s="7">
        <f t="shared" si="21"/>
        <v>9</v>
      </c>
      <c r="C88" s="11"/>
      <c r="E88" s="7">
        <f t="shared" si="20"/>
        <v>0</v>
      </c>
      <c r="F88" s="7">
        <f t="shared" si="20"/>
        <v>0</v>
      </c>
      <c r="G88" s="7">
        <f t="shared" si="20"/>
        <v>0</v>
      </c>
      <c r="H88" s="7">
        <f t="shared" si="20"/>
        <v>0</v>
      </c>
      <c r="N88" s="7">
        <v>51</v>
      </c>
      <c r="O88" s="7">
        <f t="shared" si="19"/>
        <v>1530</v>
      </c>
      <c r="P88" s="7">
        <f t="shared" si="17"/>
        <v>0.23123580191951829</v>
      </c>
      <c r="Q88" s="7">
        <f t="shared" si="18"/>
        <v>7.0518990957003016</v>
      </c>
    </row>
    <row r="89" spans="1:17">
      <c r="A89" s="7">
        <f t="shared" si="21"/>
        <v>10</v>
      </c>
      <c r="C89" s="11"/>
      <c r="E89" s="7">
        <f t="shared" si="20"/>
        <v>0</v>
      </c>
      <c r="F89" s="7">
        <f t="shared" si="20"/>
        <v>0</v>
      </c>
      <c r="G89" s="7">
        <f t="shared" si="20"/>
        <v>0</v>
      </c>
      <c r="H89" s="7">
        <f t="shared" si="20"/>
        <v>0</v>
      </c>
      <c r="N89" s="7">
        <v>52</v>
      </c>
      <c r="O89" s="7">
        <f t="shared" si="19"/>
        <v>1560</v>
      </c>
      <c r="P89" s="7">
        <f t="shared" si="17"/>
        <v>0.22389761579017978</v>
      </c>
      <c r="Q89" s="7">
        <f t="shared" si="18"/>
        <v>6.8270012656454711</v>
      </c>
    </row>
    <row r="90" spans="1:17">
      <c r="C90" s="11"/>
      <c r="E90" s="7">
        <f>SUM(E80:E89)</f>
        <v>-48.579667369655844</v>
      </c>
      <c r="F90" s="7">
        <f>SUM(F80:F89)</f>
        <v>-95.138679747243174</v>
      </c>
      <c r="G90" s="7">
        <f>SUM(G80:G89)</f>
        <v>-190.3542801793121</v>
      </c>
      <c r="H90" s="7">
        <f>SUM(H80:H89)</f>
        <v>-58.851300216115888</v>
      </c>
      <c r="I90" s="7">
        <f>SUM(E90:H90)</f>
        <v>-392.923927512327</v>
      </c>
      <c r="N90" s="7">
        <v>53</v>
      </c>
      <c r="O90" s="7">
        <f t="shared" si="19"/>
        <v>1590</v>
      </c>
      <c r="P90" s="7">
        <f t="shared" si="17"/>
        <v>0.21686168624677771</v>
      </c>
      <c r="Q90" s="7">
        <f t="shared" si="18"/>
        <v>6.6113895305543622</v>
      </c>
    </row>
    <row r="91" spans="1:17">
      <c r="C91" s="11"/>
      <c r="N91" s="7">
        <v>54</v>
      </c>
      <c r="O91" s="7">
        <f t="shared" si="19"/>
        <v>1620</v>
      </c>
      <c r="P91" s="7">
        <f t="shared" si="17"/>
        <v>0.21011406184590278</v>
      </c>
      <c r="Q91" s="7">
        <f t="shared" si="18"/>
        <v>6.4046362213902066</v>
      </c>
    </row>
    <row r="92" spans="1:17">
      <c r="C92" s="11"/>
      <c r="N92" s="7">
        <v>55</v>
      </c>
      <c r="O92" s="7">
        <f t="shared" si="19"/>
        <v>1650</v>
      </c>
      <c r="P92" s="7">
        <f t="shared" si="17"/>
        <v>0.20364139319532595</v>
      </c>
      <c r="Q92" s="7">
        <f t="shared" si="18"/>
        <v>6.206331825618431</v>
      </c>
    </row>
    <row r="93" spans="1:17">
      <c r="C93" s="11"/>
      <c r="N93" s="7">
        <v>56</v>
      </c>
      <c r="O93" s="7">
        <f t="shared" si="19"/>
        <v>1680</v>
      </c>
      <c r="P93" s="7">
        <f t="shared" si="17"/>
        <v>0.19743092271568233</v>
      </c>
      <c r="Q93" s="7">
        <f t="shared" si="18"/>
        <v>6.0160847386651239</v>
      </c>
    </row>
    <row r="94" spans="1:17">
      <c r="C94" s="11"/>
      <c r="N94" s="7">
        <v>57</v>
      </c>
      <c r="O94" s="7">
        <f t="shared" si="19"/>
        <v>1710</v>
      </c>
      <c r="P94" s="7">
        <f t="shared" si="17"/>
        <v>0.19147047134444517</v>
      </c>
      <c r="Q94" s="7">
        <f t="shared" si="18"/>
        <v>5.8335209109019122</v>
      </c>
    </row>
    <row r="95" spans="1:17">
      <c r="B95" s="9" t="s">
        <v>40</v>
      </c>
      <c r="C95" s="9" t="s">
        <v>39</v>
      </c>
      <c r="D95" s="9" t="s">
        <v>38</v>
      </c>
      <c r="E95" s="9"/>
      <c r="F95" s="9"/>
      <c r="G95" s="9"/>
      <c r="H95" s="9"/>
      <c r="I95" s="9"/>
      <c r="J95" s="9"/>
      <c r="K95" s="9"/>
      <c r="N95" s="7">
        <v>58</v>
      </c>
      <c r="O95" s="7">
        <f t="shared" si="19"/>
        <v>1740</v>
      </c>
      <c r="P95" s="7">
        <f t="shared" si="17"/>
        <v>0.18574842289680721</v>
      </c>
      <c r="Q95" s="7">
        <f t="shared" si="18"/>
        <v>5.6582834136187854</v>
      </c>
    </row>
    <row r="96" spans="1:17">
      <c r="A96" s="7">
        <v>1</v>
      </c>
      <c r="B96" s="7">
        <f t="shared" ref="B96:D105" si="22">EXP(a+b*B54)</f>
        <v>106.016062075739</v>
      </c>
      <c r="C96" s="7">
        <f t="shared" si="22"/>
        <v>23.886432488789442</v>
      </c>
      <c r="D96" s="7">
        <f t="shared" si="22"/>
        <v>2115489.0272495085</v>
      </c>
      <c r="N96" s="7">
        <v>59</v>
      </c>
      <c r="O96" s="7">
        <f t="shared" si="19"/>
        <v>1770</v>
      </c>
      <c r="P96" s="7">
        <f t="shared" si="17"/>
        <v>0.18025370668168189</v>
      </c>
      <c r="Q96" s="7">
        <f t="shared" si="18"/>
        <v>5.4900319436773364</v>
      </c>
    </row>
    <row r="97" spans="1:17">
      <c r="A97" s="7">
        <f t="shared" ref="A97:A105" si="23">A96+1</f>
        <v>2</v>
      </c>
      <c r="B97" s="7">
        <f t="shared" si="22"/>
        <v>3.3309835759146811</v>
      </c>
      <c r="C97" s="7">
        <f t="shared" si="22"/>
        <v>0.75050244981284087</v>
      </c>
      <c r="D97" s="7">
        <f t="shared" si="22"/>
        <v>23.886432488789442</v>
      </c>
      <c r="N97" s="7">
        <v>60</v>
      </c>
      <c r="O97" s="7">
        <f t="shared" si="19"/>
        <v>1800</v>
      </c>
      <c r="P97" s="7">
        <f t="shared" si="17"/>
        <v>0.17497577887094068</v>
      </c>
      <c r="Q97" s="7">
        <f t="shared" si="18"/>
        <v>5.3284422832893386</v>
      </c>
    </row>
    <row r="98" spans="1:17">
      <c r="A98" s="7">
        <f t="shared" si="23"/>
        <v>3</v>
      </c>
      <c r="B98" s="7">
        <f t="shared" si="22"/>
        <v>0.75050244981284087</v>
      </c>
      <c r="C98" s="7">
        <f t="shared" si="22"/>
        <v>0.31387191990390884</v>
      </c>
      <c r="D98" s="7">
        <f t="shared" si="22"/>
        <v>3.3309835759146811</v>
      </c>
      <c r="N98" s="7">
        <v>61</v>
      </c>
      <c r="O98" s="7">
        <f t="shared" si="19"/>
        <v>1830</v>
      </c>
      <c r="P98" s="7">
        <f t="shared" si="17"/>
        <v>0.16990460303432806</v>
      </c>
      <c r="Q98" s="7">
        <f t="shared" si="18"/>
        <v>5.1732057285790303</v>
      </c>
    </row>
    <row r="99" spans="1:17">
      <c r="A99" s="7">
        <f t="shared" si="23"/>
        <v>4</v>
      </c>
      <c r="B99" s="7">
        <f t="shared" si="22"/>
        <v>0.31387191990390884</v>
      </c>
      <c r="C99" s="7">
        <f t="shared" si="22"/>
        <v>0.1690953780882595</v>
      </c>
      <c r="D99" s="7">
        <f t="shared" si="22"/>
        <v>0.75050244981284087</v>
      </c>
      <c r="N99" s="7">
        <v>62</v>
      </c>
      <c r="O99" s="7">
        <f t="shared" si="19"/>
        <v>1860</v>
      </c>
      <c r="P99" s="7">
        <f t="shared" si="17"/>
        <v>0.16503063017932137</v>
      </c>
      <c r="Q99" s="7">
        <f t="shared" si="18"/>
        <v>5.0240284982047418</v>
      </c>
    </row>
    <row r="100" spans="1:17">
      <c r="A100" s="7">
        <f t="shared" si="23"/>
        <v>5</v>
      </c>
      <c r="B100" s="7">
        <f t="shared" si="22"/>
        <v>0.1690953780882595</v>
      </c>
      <c r="C100" s="7">
        <f t="shared" si="22"/>
        <v>7.0718344731153182E-2</v>
      </c>
      <c r="D100" s="7">
        <f t="shared" si="22"/>
        <v>0.31387191990390884</v>
      </c>
      <c r="N100" s="7">
        <v>63</v>
      </c>
      <c r="O100" s="7">
        <f t="shared" si="19"/>
        <v>1890</v>
      </c>
      <c r="P100" s="7">
        <f t="shared" si="17"/>
        <v>0.1603447785730262</v>
      </c>
      <c r="Q100" s="7">
        <f t="shared" si="18"/>
        <v>4.880631131285214</v>
      </c>
    </row>
    <row r="101" spans="1:17">
      <c r="A101" s="7">
        <f t="shared" si="23"/>
        <v>6</v>
      </c>
      <c r="B101" s="7">
        <f t="shared" si="22"/>
        <v>2115489.0272495085</v>
      </c>
      <c r="C101" s="7">
        <f t="shared" si="22"/>
        <v>2115489.0272495085</v>
      </c>
      <c r="D101" s="7">
        <f t="shared" si="22"/>
        <v>2115489.0272495085</v>
      </c>
      <c r="N101" s="7">
        <v>64</v>
      </c>
      <c r="O101" s="7">
        <f t="shared" si="19"/>
        <v>1920</v>
      </c>
      <c r="P101" s="7">
        <f t="shared" ref="P101:P132" si="24">1/(1+EXP(-K$17-K$18*LN(O101)))</f>
        <v>0.15583841357047709</v>
      </c>
      <c r="Q101" s="7">
        <f t="shared" si="18"/>
        <v>4.7427478821525497</v>
      </c>
    </row>
    <row r="102" spans="1:17">
      <c r="A102" s="7">
        <f t="shared" si="23"/>
        <v>7</v>
      </c>
      <c r="B102" s="7">
        <f t="shared" si="22"/>
        <v>2115489.0272495085</v>
      </c>
      <c r="C102" s="7">
        <f t="shared" si="22"/>
        <v>2115489.0272495085</v>
      </c>
      <c r="D102" s="7">
        <f t="shared" si="22"/>
        <v>2115489.0272495085</v>
      </c>
      <c r="N102" s="7">
        <v>65</v>
      </c>
      <c r="O102" s="7">
        <f t="shared" si="19"/>
        <v>1950</v>
      </c>
      <c r="P102" s="7">
        <f t="shared" si="24"/>
        <v>0.15150332762918495</v>
      </c>
      <c r="Q102" s="7">
        <f t="shared" ref="Q102:Q133" si="25">(P101+P102)*(O102-O101)/2</f>
        <v>4.6101261179949313</v>
      </c>
    </row>
    <row r="103" spans="1:17">
      <c r="A103" s="7">
        <f t="shared" si="23"/>
        <v>8</v>
      </c>
      <c r="B103" s="7">
        <f t="shared" si="22"/>
        <v>2115489.0272495085</v>
      </c>
      <c r="C103" s="7">
        <f t="shared" si="22"/>
        <v>2115489.0272495085</v>
      </c>
      <c r="D103" s="7">
        <f t="shared" si="22"/>
        <v>2115489.0272495085</v>
      </c>
      <c r="N103" s="7">
        <v>66</v>
      </c>
      <c r="O103" s="7">
        <f t="shared" ref="O103:O134" si="26">O102+P$35</f>
        <v>1980</v>
      </c>
      <c r="P103" s="7">
        <f t="shared" si="24"/>
        <v>0.14733172065230618</v>
      </c>
      <c r="Q103" s="7">
        <f t="shared" si="25"/>
        <v>4.4825257242223664</v>
      </c>
    </row>
    <row r="104" spans="1:17">
      <c r="A104" s="7">
        <f t="shared" si="23"/>
        <v>9</v>
      </c>
      <c r="B104" s="7">
        <f t="shared" si="22"/>
        <v>2115489.0272495085</v>
      </c>
      <c r="C104" s="7">
        <f t="shared" si="22"/>
        <v>2115489.0272495085</v>
      </c>
      <c r="D104" s="7">
        <f t="shared" si="22"/>
        <v>2115489.0272495085</v>
      </c>
      <c r="N104" s="7">
        <v>67</v>
      </c>
      <c r="O104" s="7">
        <f t="shared" si="26"/>
        <v>2010</v>
      </c>
      <c r="P104" s="7">
        <f t="shared" si="24"/>
        <v>0.14331618077138911</v>
      </c>
      <c r="Q104" s="7">
        <f t="shared" si="25"/>
        <v>4.359718521355429</v>
      </c>
    </row>
    <row r="105" spans="1:17">
      <c r="A105" s="7">
        <f t="shared" si="23"/>
        <v>10</v>
      </c>
      <c r="B105" s="7">
        <f t="shared" si="22"/>
        <v>2115489.0272495085</v>
      </c>
      <c r="C105" s="7">
        <f t="shared" si="22"/>
        <v>2115489.0272495085</v>
      </c>
      <c r="D105" s="7">
        <f t="shared" si="22"/>
        <v>2115489.0272495085</v>
      </c>
      <c r="N105" s="7">
        <v>68</v>
      </c>
      <c r="O105" s="7">
        <f t="shared" si="26"/>
        <v>2040</v>
      </c>
      <c r="P105" s="7">
        <f t="shared" si="24"/>
        <v>0.13944966565339842</v>
      </c>
      <c r="Q105" s="7">
        <f t="shared" si="25"/>
        <v>4.2414876963718129</v>
      </c>
    </row>
    <row r="106" spans="1:17">
      <c r="N106" s="7">
        <v>69</v>
      </c>
      <c r="O106" s="7">
        <f t="shared" si="26"/>
        <v>2070</v>
      </c>
      <c r="P106" s="7">
        <f t="shared" si="24"/>
        <v>0.13572548439489771</v>
      </c>
      <c r="Q106" s="7">
        <f t="shared" si="25"/>
        <v>4.1276272507244416</v>
      </c>
    </row>
    <row r="107" spans="1:17">
      <c r="N107" s="7">
        <v>70</v>
      </c>
      <c r="O107" s="7">
        <f t="shared" si="26"/>
        <v>2100</v>
      </c>
      <c r="P107" s="7">
        <f t="shared" si="24"/>
        <v>0.13213728004819694</v>
      </c>
      <c r="Q107" s="7">
        <f t="shared" si="25"/>
        <v>4.0179414666464197</v>
      </c>
    </row>
    <row r="108" spans="1:17">
      <c r="N108" s="7">
        <v>71</v>
      </c>
      <c r="O108" s="7">
        <f t="shared" si="26"/>
        <v>2130</v>
      </c>
      <c r="P108" s="7">
        <f t="shared" si="24"/>
        <v>0.12867901280938465</v>
      </c>
      <c r="Q108" s="7">
        <f t="shared" si="25"/>
        <v>3.9122443928637236</v>
      </c>
    </row>
    <row r="109" spans="1:17">
      <c r="B109" s="7" t="s">
        <v>37</v>
      </c>
      <c r="N109" s="7">
        <v>72</v>
      </c>
      <c r="O109" s="7">
        <f t="shared" si="26"/>
        <v>2160</v>
      </c>
      <c r="P109" s="7">
        <f t="shared" si="24"/>
        <v>0.12534494388599215</v>
      </c>
      <c r="Q109" s="7">
        <f t="shared" si="25"/>
        <v>3.8103593504306521</v>
      </c>
    </row>
    <row r="110" spans="1:17">
      <c r="B110" s="9" t="s">
        <v>32</v>
      </c>
      <c r="C110" s="9" t="s">
        <v>31</v>
      </c>
      <c r="D110" s="9"/>
      <c r="E110" s="9"/>
      <c r="F110" s="9"/>
      <c r="G110" s="9"/>
      <c r="H110" s="9"/>
      <c r="I110" s="9"/>
      <c r="J110" s="9"/>
      <c r="K110" s="9"/>
      <c r="N110" s="7">
        <v>73</v>
      </c>
      <c r="O110" s="7">
        <f t="shared" si="26"/>
        <v>2190</v>
      </c>
      <c r="P110" s="7">
        <f t="shared" si="24"/>
        <v>0.12212962005212624</v>
      </c>
      <c r="Q110" s="7">
        <f t="shared" si="25"/>
        <v>3.712118459071776</v>
      </c>
    </row>
    <row r="111" spans="1:17">
      <c r="B111" s="9"/>
      <c r="C111" s="7" t="s">
        <v>34</v>
      </c>
      <c r="D111" s="9" t="s">
        <v>28</v>
      </c>
      <c r="F111" s="7" t="s">
        <v>27</v>
      </c>
      <c r="G111" s="9" t="s">
        <v>26</v>
      </c>
      <c r="I111" s="9" t="s">
        <v>25</v>
      </c>
      <c r="J111" s="9" t="s">
        <v>24</v>
      </c>
      <c r="L111" s="9" t="s">
        <v>23</v>
      </c>
      <c r="N111" s="7">
        <v>74</v>
      </c>
      <c r="O111" s="7">
        <f t="shared" si="26"/>
        <v>2220</v>
      </c>
      <c r="P111" s="7">
        <f t="shared" si="24"/>
        <v>0.11902785889092966</v>
      </c>
      <c r="Q111" s="7">
        <f t="shared" si="25"/>
        <v>3.6173621841458385</v>
      </c>
    </row>
    <row r="112" spans="1:17">
      <c r="A112" s="7">
        <v>1</v>
      </c>
      <c r="B112" s="9"/>
      <c r="C112" s="9">
        <f t="shared" ref="C112:C121" si="27">C54</f>
        <v>5.2983173665480363</v>
      </c>
      <c r="D112" s="9">
        <f t="shared" ref="D112:D121" si="28">E54</f>
        <v>50</v>
      </c>
      <c r="E112" s="9">
        <f t="shared" ref="E112:E121" si="29">1/(1+C96)</f>
        <v>4.0182537229892984E-2</v>
      </c>
      <c r="F112" s="7">
        <f t="shared" ref="F112:F121" si="30">E112^2*D112</f>
        <v>8.0731814911586791E-2</v>
      </c>
      <c r="G112" s="9">
        <f t="shared" ref="G112:G121" si="31">E112*D112</f>
        <v>2.0091268614946491</v>
      </c>
      <c r="I112" s="7">
        <f t="shared" ref="I112:I121" si="32">(E112*C112)^2*D112</f>
        <v>2.2663169836833301</v>
      </c>
      <c r="J112" s="9">
        <f t="shared" ref="J112:J121" si="33">G112*C112</f>
        <v>10.64499174185525</v>
      </c>
      <c r="L112" s="7">
        <f t="shared" ref="L112:L121" si="34">E112*E112*C112*D112</f>
        <v>0.42774277697900204</v>
      </c>
      <c r="N112" s="7">
        <v>75</v>
      </c>
      <c r="O112" s="7">
        <f t="shared" si="26"/>
        <v>2250</v>
      </c>
      <c r="P112" s="7">
        <f t="shared" si="24"/>
        <v>0.11603473471785566</v>
      </c>
      <c r="Q112" s="7">
        <f t="shared" si="25"/>
        <v>3.5259389041317801</v>
      </c>
    </row>
    <row r="113" spans="1:17">
      <c r="A113" s="7">
        <f t="shared" ref="A113:A121" si="35">A112+1</f>
        <v>2</v>
      </c>
      <c r="B113" s="9"/>
      <c r="C113" s="9">
        <f t="shared" si="27"/>
        <v>6.9077552789821368</v>
      </c>
      <c r="D113" s="9">
        <f t="shared" si="28"/>
        <v>30</v>
      </c>
      <c r="E113" s="9">
        <f t="shared" si="29"/>
        <v>0.57126455327549952</v>
      </c>
      <c r="F113" s="7">
        <f t="shared" si="30"/>
        <v>9.7902956948716806</v>
      </c>
      <c r="G113" s="9">
        <f t="shared" si="31"/>
        <v>17.137936598264986</v>
      </c>
      <c r="I113" s="7">
        <f t="shared" si="32"/>
        <v>467.16435221098465</v>
      </c>
      <c r="J113" s="9">
        <f t="shared" si="33"/>
        <v>118.38467200752612</v>
      </c>
      <c r="L113" s="7">
        <f t="shared" si="34"/>
        <v>67.628966769045931</v>
      </c>
      <c r="N113" s="7">
        <v>76</v>
      </c>
      <c r="O113" s="7">
        <f t="shared" si="26"/>
        <v>2280</v>
      </c>
      <c r="P113" s="7">
        <f t="shared" si="24"/>
        <v>0.11314556517322884</v>
      </c>
      <c r="Q113" s="7">
        <f t="shared" si="25"/>
        <v>3.4377044983662679</v>
      </c>
    </row>
    <row r="114" spans="1:17">
      <c r="A114" s="7">
        <f t="shared" si="35"/>
        <v>3</v>
      </c>
      <c r="C114" s="9">
        <f t="shared" si="27"/>
        <v>7.3132203870903014</v>
      </c>
      <c r="D114" s="9">
        <f t="shared" si="28"/>
        <v>8</v>
      </c>
      <c r="E114" s="9">
        <f t="shared" si="29"/>
        <v>0.76110919553949818</v>
      </c>
      <c r="F114" s="7">
        <f t="shared" si="30"/>
        <v>4.6342976602782571</v>
      </c>
      <c r="G114" s="9">
        <f t="shared" si="31"/>
        <v>6.0888735643159855</v>
      </c>
      <c r="I114" s="7">
        <f t="shared" si="32"/>
        <v>247.8570335432708</v>
      </c>
      <c r="J114" s="9">
        <f t="shared" si="33"/>
        <v>44.529274284970853</v>
      </c>
      <c r="L114" s="7">
        <f t="shared" si="34"/>
        <v>33.891640128991831</v>
      </c>
      <c r="N114" s="7">
        <v>77</v>
      </c>
      <c r="O114" s="7">
        <f t="shared" si="26"/>
        <v>2310</v>
      </c>
      <c r="P114" s="7">
        <f t="shared" si="24"/>
        <v>0.11035589846865787</v>
      </c>
      <c r="Q114" s="7">
        <f t="shared" si="25"/>
        <v>3.3525219546283007</v>
      </c>
    </row>
    <row r="115" spans="1:17">
      <c r="A115" s="7">
        <f t="shared" si="35"/>
        <v>4</v>
      </c>
      <c r="B115" s="9"/>
      <c r="C115" s="9">
        <f t="shared" si="27"/>
        <v>7.6009024595420822</v>
      </c>
      <c r="D115" s="9">
        <f t="shared" si="28"/>
        <v>5</v>
      </c>
      <c r="E115" s="9">
        <f t="shared" si="29"/>
        <v>0.85536220460920009</v>
      </c>
      <c r="F115" s="7">
        <f t="shared" si="30"/>
        <v>3.6582225053695554</v>
      </c>
      <c r="G115" s="9">
        <f t="shared" si="31"/>
        <v>4.2768110230460001</v>
      </c>
      <c r="I115" s="7">
        <f t="shared" si="32"/>
        <v>211.34911613619036</v>
      </c>
      <c r="J115" s="9">
        <f t="shared" si="33"/>
        <v>32.507623424067035</v>
      </c>
      <c r="L115" s="7">
        <f t="shared" si="34"/>
        <v>27.805792438615651</v>
      </c>
      <c r="N115" s="7">
        <v>78</v>
      </c>
      <c r="O115" s="7">
        <f t="shared" si="26"/>
        <v>2340</v>
      </c>
      <c r="P115" s="7">
        <f t="shared" si="24"/>
        <v>0.10766150126892195</v>
      </c>
      <c r="Q115" s="7">
        <f t="shared" si="25"/>
        <v>3.2702609960636977</v>
      </c>
    </row>
    <row r="116" spans="1:17">
      <c r="A116" s="7">
        <f t="shared" si="35"/>
        <v>5</v>
      </c>
      <c r="B116" s="9"/>
      <c r="C116" s="9">
        <f t="shared" si="27"/>
        <v>8.0063675676502459</v>
      </c>
      <c r="D116" s="9">
        <f t="shared" si="28"/>
        <v>0</v>
      </c>
      <c r="E116" s="9">
        <f t="shared" si="29"/>
        <v>0.93395243008663509</v>
      </c>
      <c r="F116" s="7">
        <f t="shared" si="30"/>
        <v>0</v>
      </c>
      <c r="G116" s="9">
        <f t="shared" si="31"/>
        <v>0</v>
      </c>
      <c r="I116" s="7">
        <f t="shared" si="32"/>
        <v>0</v>
      </c>
      <c r="J116" s="9">
        <f t="shared" si="33"/>
        <v>0</v>
      </c>
      <c r="L116" s="7">
        <f t="shared" si="34"/>
        <v>0</v>
      </c>
      <c r="N116" s="7">
        <v>79</v>
      </c>
      <c r="O116" s="7">
        <f t="shared" si="26"/>
        <v>2370</v>
      </c>
      <c r="P116" s="7">
        <f t="shared" si="24"/>
        <v>0.10505834718876261</v>
      </c>
      <c r="Q116" s="7">
        <f t="shared" si="25"/>
        <v>3.1907977268652683</v>
      </c>
    </row>
    <row r="117" spans="1:17">
      <c r="A117" s="7">
        <f t="shared" si="35"/>
        <v>6</v>
      </c>
      <c r="B117" s="9"/>
      <c r="C117" s="9">
        <f t="shared" si="27"/>
        <v>0</v>
      </c>
      <c r="D117" s="9">
        <f t="shared" si="28"/>
        <v>0</v>
      </c>
      <c r="E117" s="9">
        <f t="shared" si="29"/>
        <v>4.7270371739835973E-7</v>
      </c>
      <c r="F117" s="7">
        <f t="shared" si="30"/>
        <v>0</v>
      </c>
      <c r="G117" s="9">
        <f t="shared" si="31"/>
        <v>0</v>
      </c>
      <c r="I117" s="7">
        <f t="shared" si="32"/>
        <v>0</v>
      </c>
      <c r="J117" s="9">
        <f t="shared" si="33"/>
        <v>0</v>
      </c>
      <c r="L117" s="7">
        <f t="shared" si="34"/>
        <v>0</v>
      </c>
      <c r="N117" s="7">
        <v>80</v>
      </c>
      <c r="O117" s="7">
        <f t="shared" si="26"/>
        <v>2400</v>
      </c>
      <c r="P117" s="7">
        <f t="shared" si="24"/>
        <v>0.10254260588247376</v>
      </c>
      <c r="Q117" s="7">
        <f t="shared" si="25"/>
        <v>3.1140142960685457</v>
      </c>
    </row>
    <row r="118" spans="1:17">
      <c r="A118" s="7">
        <f t="shared" si="35"/>
        <v>7</v>
      </c>
      <c r="B118" s="9"/>
      <c r="C118" s="9">
        <f t="shared" si="27"/>
        <v>0</v>
      </c>
      <c r="D118" s="9">
        <f t="shared" si="28"/>
        <v>0</v>
      </c>
      <c r="E118" s="9">
        <f t="shared" si="29"/>
        <v>4.7270371739835973E-7</v>
      </c>
      <c r="F118" s="7">
        <f t="shared" si="30"/>
        <v>0</v>
      </c>
      <c r="G118" s="9">
        <f t="shared" si="31"/>
        <v>0</v>
      </c>
      <c r="I118" s="7">
        <f t="shared" si="32"/>
        <v>0</v>
      </c>
      <c r="J118" s="9">
        <f t="shared" si="33"/>
        <v>0</v>
      </c>
      <c r="L118" s="7">
        <f t="shared" si="34"/>
        <v>0</v>
      </c>
      <c r="N118" s="7">
        <v>81</v>
      </c>
      <c r="O118" s="7">
        <f t="shared" si="26"/>
        <v>2430</v>
      </c>
      <c r="P118" s="7">
        <f t="shared" si="24"/>
        <v>0.10011063270316531</v>
      </c>
      <c r="Q118" s="7">
        <f t="shared" si="25"/>
        <v>3.0397985787845858</v>
      </c>
    </row>
    <row r="119" spans="1:17">
      <c r="A119" s="7">
        <f t="shared" si="35"/>
        <v>8</v>
      </c>
      <c r="B119" s="9"/>
      <c r="C119" s="9">
        <f t="shared" si="27"/>
        <v>0</v>
      </c>
      <c r="D119" s="9">
        <f t="shared" si="28"/>
        <v>0</v>
      </c>
      <c r="E119" s="9">
        <f t="shared" si="29"/>
        <v>4.7270371739835973E-7</v>
      </c>
      <c r="F119" s="7">
        <f t="shared" si="30"/>
        <v>0</v>
      </c>
      <c r="G119" s="9">
        <f t="shared" si="31"/>
        <v>0</v>
      </c>
      <c r="I119" s="7">
        <f t="shared" si="32"/>
        <v>0</v>
      </c>
      <c r="J119" s="9">
        <f t="shared" si="33"/>
        <v>0</v>
      </c>
      <c r="L119" s="7">
        <f t="shared" si="34"/>
        <v>0</v>
      </c>
      <c r="N119" s="7">
        <v>82</v>
      </c>
      <c r="O119" s="7">
        <f t="shared" si="26"/>
        <v>2460</v>
      </c>
      <c r="P119" s="7">
        <f t="shared" si="24"/>
        <v>9.7758958907985916E-2</v>
      </c>
      <c r="Q119" s="7">
        <f t="shared" si="25"/>
        <v>2.9680438741672686</v>
      </c>
    </row>
    <row r="120" spans="1:17">
      <c r="A120" s="7">
        <f t="shared" si="35"/>
        <v>9</v>
      </c>
      <c r="B120" s="9"/>
      <c r="C120" s="9">
        <f t="shared" si="27"/>
        <v>0</v>
      </c>
      <c r="D120" s="9">
        <f t="shared" si="28"/>
        <v>0</v>
      </c>
      <c r="E120" s="9">
        <f t="shared" si="29"/>
        <v>4.7270371739835973E-7</v>
      </c>
      <c r="F120" s="7">
        <f t="shared" si="30"/>
        <v>0</v>
      </c>
      <c r="G120" s="9">
        <f t="shared" si="31"/>
        <v>0</v>
      </c>
      <c r="I120" s="7">
        <f t="shared" si="32"/>
        <v>0</v>
      </c>
      <c r="J120" s="9">
        <f t="shared" si="33"/>
        <v>0</v>
      </c>
      <c r="L120" s="7">
        <f t="shared" si="34"/>
        <v>0</v>
      </c>
      <c r="N120" s="7">
        <v>83</v>
      </c>
      <c r="O120" s="7">
        <f t="shared" si="26"/>
        <v>2490</v>
      </c>
      <c r="P120" s="7">
        <f t="shared" si="24"/>
        <v>9.5484282385351033E-2</v>
      </c>
      <c r="Q120" s="7">
        <f t="shared" si="25"/>
        <v>2.898648619400054</v>
      </c>
    </row>
    <row r="121" spans="1:17">
      <c r="A121" s="7">
        <f t="shared" si="35"/>
        <v>10</v>
      </c>
      <c r="B121" s="9"/>
      <c r="C121" s="9">
        <f t="shared" si="27"/>
        <v>0</v>
      </c>
      <c r="D121" s="9">
        <f t="shared" si="28"/>
        <v>0</v>
      </c>
      <c r="E121" s="9">
        <f t="shared" si="29"/>
        <v>4.7270371739835973E-7</v>
      </c>
      <c r="F121" s="7">
        <f t="shared" si="30"/>
        <v>0</v>
      </c>
      <c r="G121" s="9">
        <f t="shared" si="31"/>
        <v>0</v>
      </c>
      <c r="I121" s="7">
        <f t="shared" si="32"/>
        <v>0</v>
      </c>
      <c r="J121" s="9">
        <f t="shared" si="33"/>
        <v>0</v>
      </c>
      <c r="L121" s="7">
        <f t="shared" si="34"/>
        <v>0</v>
      </c>
      <c r="N121" s="7">
        <v>84</v>
      </c>
      <c r="O121" s="7">
        <f t="shared" si="26"/>
        <v>2520</v>
      </c>
      <c r="P121" s="7">
        <f t="shared" si="24"/>
        <v>9.3283458880257172E-2</v>
      </c>
      <c r="Q121" s="7">
        <f t="shared" si="25"/>
        <v>2.8315161189841227</v>
      </c>
    </row>
    <row r="122" spans="1:17">
      <c r="B122" s="9"/>
      <c r="C122" s="9"/>
      <c r="D122" s="9"/>
      <c r="E122" s="9"/>
      <c r="G122" s="9"/>
      <c r="J122" s="9"/>
      <c r="N122" s="7">
        <v>85</v>
      </c>
      <c r="O122" s="7">
        <f t="shared" si="26"/>
        <v>2550</v>
      </c>
      <c r="P122" s="7">
        <f t="shared" si="24"/>
        <v>9.1153493694017304E-2</v>
      </c>
      <c r="Q122" s="7">
        <f t="shared" si="25"/>
        <v>2.7665542886141172</v>
      </c>
    </row>
    <row r="123" spans="1:17">
      <c r="B123" s="9"/>
      <c r="C123" s="9"/>
      <c r="D123" s="9"/>
      <c r="E123" s="9"/>
      <c r="N123" s="7">
        <v>86</v>
      </c>
      <c r="O123" s="7">
        <f t="shared" si="26"/>
        <v>2580</v>
      </c>
      <c r="P123" s="7">
        <f t="shared" si="24"/>
        <v>8.9091533835190445E-2</v>
      </c>
      <c r="Q123" s="7">
        <f t="shared" si="25"/>
        <v>2.7036754129381162</v>
      </c>
    </row>
    <row r="124" spans="1:17">
      <c r="B124" s="9" t="s">
        <v>36</v>
      </c>
      <c r="C124" s="9"/>
      <c r="D124" s="9"/>
      <c r="E124" s="9"/>
      <c r="G124" s="9"/>
      <c r="J124" s="9"/>
      <c r="K124" s="9"/>
      <c r="N124" s="7">
        <v>87</v>
      </c>
      <c r="O124" s="7">
        <f t="shared" si="26"/>
        <v>2610</v>
      </c>
      <c r="P124" s="7">
        <f t="shared" si="24"/>
        <v>8.7094860599039314E-2</v>
      </c>
      <c r="Q124" s="7">
        <f t="shared" si="25"/>
        <v>2.6427959165134465</v>
      </c>
    </row>
    <row r="125" spans="1:17">
      <c r="B125" s="9" t="s">
        <v>32</v>
      </c>
      <c r="C125" s="9" t="s">
        <v>31</v>
      </c>
      <c r="D125" s="9"/>
      <c r="E125" s="9"/>
      <c r="L125" s="9"/>
      <c r="N125" s="7">
        <v>88</v>
      </c>
      <c r="O125" s="7">
        <f t="shared" si="26"/>
        <v>2640</v>
      </c>
      <c r="P125" s="7">
        <f t="shared" si="24"/>
        <v>8.5160882553514755E-2</v>
      </c>
      <c r="Q125" s="7">
        <f t="shared" si="25"/>
        <v>2.5838361472883111</v>
      </c>
    </row>
    <row r="126" spans="1:17">
      <c r="B126" s="9"/>
      <c r="C126" s="9" t="s">
        <v>29</v>
      </c>
      <c r="D126" s="9" t="s">
        <v>28</v>
      </c>
      <c r="E126" s="9"/>
      <c r="G126" s="9"/>
      <c r="J126" s="9"/>
      <c r="L126" s="9"/>
      <c r="N126" s="7">
        <v>89</v>
      </c>
      <c r="O126" s="7">
        <f t="shared" si="26"/>
        <v>2670</v>
      </c>
      <c r="P126" s="7">
        <f t="shared" si="24"/>
        <v>8.3287128910508268E-2</v>
      </c>
      <c r="Q126" s="7">
        <f t="shared" si="25"/>
        <v>2.5267201719603452</v>
      </c>
    </row>
    <row r="127" spans="1:17">
      <c r="A127" s="7">
        <v>1</v>
      </c>
      <c r="C127" s="7">
        <f t="shared" ref="C127:C136" si="36">D54</f>
        <v>0</v>
      </c>
      <c r="D127" s="7">
        <f t="shared" ref="D127:D136" si="37">H54</f>
        <v>0</v>
      </c>
      <c r="E127" s="7">
        <f t="shared" ref="E127:E136" si="38">-D96/(1+D96)</f>
        <v>-0.99999952729628261</v>
      </c>
      <c r="F127" s="7">
        <f t="shared" ref="F127:F136" si="39">E127^2*D127</f>
        <v>0</v>
      </c>
      <c r="G127" s="7">
        <f t="shared" ref="G127:G136" si="40">E127*D127</f>
        <v>0</v>
      </c>
      <c r="I127" s="7">
        <f t="shared" ref="I127:I136" si="41">(E127*C127)^2*D127</f>
        <v>0</v>
      </c>
      <c r="J127" s="7">
        <f t="shared" ref="J127:J136" si="42">G127*C127</f>
        <v>0</v>
      </c>
      <c r="L127" s="7">
        <f t="shared" ref="L127:L136" si="43">E127*E127*C127*D127</f>
        <v>0</v>
      </c>
      <c r="N127" s="7">
        <v>90</v>
      </c>
      <c r="O127" s="7">
        <f t="shared" si="26"/>
        <v>2700</v>
      </c>
      <c r="P127" s="7">
        <f t="shared" si="24"/>
        <v>8.1471243261906634E-2</v>
      </c>
      <c r="Q127" s="7">
        <f t="shared" si="25"/>
        <v>2.4713755825862234</v>
      </c>
    </row>
    <row r="128" spans="1:17">
      <c r="A128" s="7">
        <f t="shared" ref="A128:A136" si="44">A127+1</f>
        <v>2</v>
      </c>
      <c r="B128" s="9"/>
      <c r="C128" s="7">
        <f t="shared" si="36"/>
        <v>5.2983173665480363</v>
      </c>
      <c r="D128" s="7">
        <f t="shared" si="37"/>
        <v>9</v>
      </c>
      <c r="E128" s="7">
        <f t="shared" si="38"/>
        <v>-0.95981746277010704</v>
      </c>
      <c r="F128" s="7">
        <f t="shared" si="39"/>
        <v>8.2912460565460133</v>
      </c>
      <c r="G128" s="7">
        <f t="shared" si="40"/>
        <v>-8.6383571649309641</v>
      </c>
      <c r="I128" s="7">
        <f t="shared" si="41"/>
        <v>232.75324324649617</v>
      </c>
      <c r="J128" s="7">
        <f t="shared" si="42"/>
        <v>-45.768757785398385</v>
      </c>
      <c r="K128" s="9"/>
      <c r="L128" s="7">
        <f t="shared" si="43"/>
        <v>43.929652971720664</v>
      </c>
      <c r="N128" s="7">
        <v>91</v>
      </c>
      <c r="O128" s="7">
        <f t="shared" si="26"/>
        <v>2730</v>
      </c>
      <c r="P128" s="7">
        <f t="shared" si="24"/>
        <v>7.9710977660799154E-2</v>
      </c>
      <c r="Q128" s="7">
        <f t="shared" si="25"/>
        <v>2.417733313840587</v>
      </c>
    </row>
    <row r="129" spans="1:17">
      <c r="A129" s="7">
        <f t="shared" si="44"/>
        <v>3</v>
      </c>
      <c r="C129" s="7">
        <f t="shared" si="36"/>
        <v>6.2146080984221914</v>
      </c>
      <c r="D129" s="7">
        <f t="shared" si="37"/>
        <v>5</v>
      </c>
      <c r="E129" s="7">
        <f t="shared" si="38"/>
        <v>-0.76910556632882054</v>
      </c>
      <c r="F129" s="7">
        <f t="shared" si="39"/>
        <v>2.9576168607898792</v>
      </c>
      <c r="G129" s="7">
        <f t="shared" si="40"/>
        <v>-3.8455278316441026</v>
      </c>
      <c r="I129" s="7">
        <f t="shared" si="41"/>
        <v>114.22716723561587</v>
      </c>
      <c r="J129" s="7">
        <f t="shared" si="42"/>
        <v>-23.898448405243368</v>
      </c>
      <c r="L129" s="7">
        <f t="shared" si="43"/>
        <v>18.380429695094801</v>
      </c>
      <c r="N129" s="7">
        <v>92</v>
      </c>
      <c r="O129" s="7">
        <f t="shared" si="26"/>
        <v>2760</v>
      </c>
      <c r="P129" s="7">
        <f t="shared" si="24"/>
        <v>7.8004187029045546E-2</v>
      </c>
      <c r="Q129" s="7">
        <f t="shared" si="25"/>
        <v>2.3657274703476707</v>
      </c>
    </row>
    <row r="130" spans="1:17">
      <c r="A130" s="7">
        <f t="shared" si="44"/>
        <v>4</v>
      </c>
      <c r="C130" s="7">
        <f t="shared" si="36"/>
        <v>6.9077552789821368</v>
      </c>
      <c r="D130" s="7">
        <f t="shared" si="37"/>
        <v>15</v>
      </c>
      <c r="E130" s="7">
        <f t="shared" si="38"/>
        <v>-0.42873544672450054</v>
      </c>
      <c r="F130" s="7">
        <f t="shared" si="39"/>
        <v>2.7572112491708554</v>
      </c>
      <c r="G130" s="7">
        <f t="shared" si="40"/>
        <v>-6.431031700867508</v>
      </c>
      <c r="I130" s="7">
        <f t="shared" si="41"/>
        <v>131.56607800951866</v>
      </c>
      <c r="J130" s="7">
        <f t="shared" si="42"/>
        <v>-44.423993180968999</v>
      </c>
      <c r="L130" s="7">
        <f t="shared" si="43"/>
        <v>19.046140561728912</v>
      </c>
      <c r="N130" s="7">
        <v>93</v>
      </c>
      <c r="O130" s="7">
        <f t="shared" si="26"/>
        <v>2790</v>
      </c>
      <c r="P130" s="7">
        <f t="shared" si="24"/>
        <v>7.6348823873245333E-2</v>
      </c>
      <c r="Q130" s="7">
        <f t="shared" si="25"/>
        <v>2.3152951635343628</v>
      </c>
    </row>
    <row r="131" spans="1:17">
      <c r="A131" s="7">
        <f t="shared" si="44"/>
        <v>5</v>
      </c>
      <c r="C131" s="7">
        <f t="shared" si="36"/>
        <v>7.3132203870903014</v>
      </c>
      <c r="D131" s="7">
        <f t="shared" si="37"/>
        <v>52</v>
      </c>
      <c r="E131" s="7">
        <f t="shared" si="38"/>
        <v>-0.23889080446050184</v>
      </c>
      <c r="F131" s="7">
        <f t="shared" si="39"/>
        <v>2.967578455700858</v>
      </c>
      <c r="G131" s="7">
        <f t="shared" si="40"/>
        <v>-12.422321831946096</v>
      </c>
      <c r="I131" s="7">
        <f t="shared" si="41"/>
        <v>158.71556959782589</v>
      </c>
      <c r="J131" s="7">
        <f t="shared" si="42"/>
        <v>-90.847177276385125</v>
      </c>
      <c r="L131" s="7">
        <f t="shared" si="43"/>
        <v>21.702555262521468</v>
      </c>
      <c r="N131" s="7">
        <v>94</v>
      </c>
      <c r="O131" s="7">
        <f t="shared" si="26"/>
        <v>2820</v>
      </c>
      <c r="P131" s="7">
        <f t="shared" si="24"/>
        <v>7.4742933292008373E-2</v>
      </c>
      <c r="Q131" s="7">
        <f t="shared" si="25"/>
        <v>2.2663763574788054</v>
      </c>
    </row>
    <row r="132" spans="1:17">
      <c r="A132" s="7">
        <f t="shared" si="44"/>
        <v>6</v>
      </c>
      <c r="C132" s="7">
        <f t="shared" si="36"/>
        <v>0</v>
      </c>
      <c r="D132" s="7">
        <f t="shared" si="37"/>
        <v>0</v>
      </c>
      <c r="E132" s="7">
        <f t="shared" si="38"/>
        <v>-0.99999952729628261</v>
      </c>
      <c r="F132" s="7">
        <f t="shared" si="39"/>
        <v>0</v>
      </c>
      <c r="G132" s="7">
        <f t="shared" si="40"/>
        <v>0</v>
      </c>
      <c r="I132" s="7">
        <f t="shared" si="41"/>
        <v>0</v>
      </c>
      <c r="J132" s="7">
        <f t="shared" si="42"/>
        <v>0</v>
      </c>
      <c r="L132" s="7">
        <f t="shared" si="43"/>
        <v>0</v>
      </c>
      <c r="N132" s="7">
        <v>95</v>
      </c>
      <c r="O132" s="7">
        <f t="shared" si="26"/>
        <v>2850</v>
      </c>
      <c r="P132" s="7">
        <f t="shared" si="24"/>
        <v>7.3184648258255353E-2</v>
      </c>
      <c r="Q132" s="7">
        <f t="shared" si="25"/>
        <v>2.218913723253956</v>
      </c>
    </row>
    <row r="133" spans="1:17">
      <c r="A133" s="7">
        <f t="shared" si="44"/>
        <v>7</v>
      </c>
      <c r="C133" s="7">
        <f t="shared" si="36"/>
        <v>0</v>
      </c>
      <c r="D133" s="7">
        <f t="shared" si="37"/>
        <v>0</v>
      </c>
      <c r="E133" s="7">
        <f t="shared" si="38"/>
        <v>-0.99999952729628261</v>
      </c>
      <c r="F133" s="7">
        <f t="shared" si="39"/>
        <v>0</v>
      </c>
      <c r="G133" s="7">
        <f t="shared" si="40"/>
        <v>0</v>
      </c>
      <c r="I133" s="7">
        <f t="shared" si="41"/>
        <v>0</v>
      </c>
      <c r="J133" s="7">
        <f t="shared" si="42"/>
        <v>0</v>
      </c>
      <c r="L133" s="7">
        <f t="shared" si="43"/>
        <v>0</v>
      </c>
      <c r="N133" s="7">
        <v>96</v>
      </c>
      <c r="O133" s="7">
        <f t="shared" si="26"/>
        <v>2880</v>
      </c>
      <c r="P133" s="7">
        <f t="shared" ref="P133:P137" si="45">1/(1+EXP(-K$17-K$18*LN(O133)))</f>
        <v>7.1672185161097954E-2</v>
      </c>
      <c r="Q133" s="7">
        <f t="shared" si="25"/>
        <v>2.1728525012902993</v>
      </c>
    </row>
    <row r="134" spans="1:17">
      <c r="A134" s="7">
        <f t="shared" si="44"/>
        <v>8</v>
      </c>
      <c r="C134" s="7">
        <f t="shared" si="36"/>
        <v>0</v>
      </c>
      <c r="D134" s="7">
        <f t="shared" si="37"/>
        <v>0</v>
      </c>
      <c r="E134" s="7">
        <f t="shared" si="38"/>
        <v>-0.99999952729628261</v>
      </c>
      <c r="F134" s="7">
        <f t="shared" si="39"/>
        <v>0</v>
      </c>
      <c r="G134" s="7">
        <f t="shared" si="40"/>
        <v>0</v>
      </c>
      <c r="I134" s="7">
        <f t="shared" si="41"/>
        <v>0</v>
      </c>
      <c r="J134" s="7">
        <f t="shared" si="42"/>
        <v>0</v>
      </c>
      <c r="L134" s="7">
        <f t="shared" si="43"/>
        <v>0</v>
      </c>
      <c r="N134" s="7">
        <v>97</v>
      </c>
      <c r="O134" s="7">
        <f t="shared" si="26"/>
        <v>2910</v>
      </c>
      <c r="P134" s="7">
        <f t="shared" si="45"/>
        <v>7.0203839592645215E-2</v>
      </c>
      <c r="Q134" s="7">
        <f t="shared" ref="Q134:Q137" si="46">(P133+P134)*(O134-O133)/2</f>
        <v>2.1281403713061477</v>
      </c>
    </row>
    <row r="135" spans="1:17">
      <c r="A135" s="7">
        <f t="shared" si="44"/>
        <v>9</v>
      </c>
      <c r="C135" s="7">
        <f t="shared" si="36"/>
        <v>0</v>
      </c>
      <c r="D135" s="7">
        <f t="shared" si="37"/>
        <v>0</v>
      </c>
      <c r="E135" s="7">
        <f t="shared" si="38"/>
        <v>-0.99999952729628261</v>
      </c>
      <c r="F135" s="7">
        <f t="shared" si="39"/>
        <v>0</v>
      </c>
      <c r="G135" s="7">
        <f t="shared" si="40"/>
        <v>0</v>
      </c>
      <c r="I135" s="7">
        <f t="shared" si="41"/>
        <v>0</v>
      </c>
      <c r="J135" s="7">
        <f t="shared" si="42"/>
        <v>0</v>
      </c>
      <c r="L135" s="7">
        <f t="shared" si="43"/>
        <v>0</v>
      </c>
      <c r="N135" s="7">
        <v>98</v>
      </c>
      <c r="O135" s="7">
        <f t="shared" ref="O135:O137" si="47">O134+P$35</f>
        <v>2940</v>
      </c>
      <c r="P135" s="7">
        <f t="shared" si="45"/>
        <v>6.8777982365853446E-2</v>
      </c>
      <c r="Q135" s="7">
        <f t="shared" si="46"/>
        <v>2.08472732937748</v>
      </c>
    </row>
    <row r="136" spans="1:17">
      <c r="A136" s="7">
        <f t="shared" si="44"/>
        <v>10</v>
      </c>
      <c r="C136" s="7">
        <f t="shared" si="36"/>
        <v>0</v>
      </c>
      <c r="D136" s="7">
        <f t="shared" si="37"/>
        <v>0</v>
      </c>
      <c r="E136" s="7">
        <f t="shared" si="38"/>
        <v>-0.99999952729628261</v>
      </c>
      <c r="F136" s="7">
        <f t="shared" si="39"/>
        <v>0</v>
      </c>
      <c r="G136" s="7">
        <f t="shared" si="40"/>
        <v>0</v>
      </c>
      <c r="I136" s="7">
        <f t="shared" si="41"/>
        <v>0</v>
      </c>
      <c r="J136" s="7">
        <f t="shared" si="42"/>
        <v>0</v>
      </c>
      <c r="L136" s="7">
        <f t="shared" si="43"/>
        <v>0</v>
      </c>
      <c r="N136" s="7">
        <v>99</v>
      </c>
      <c r="O136" s="7">
        <f t="shared" si="47"/>
        <v>2970</v>
      </c>
      <c r="P136" s="7">
        <f t="shared" si="45"/>
        <v>6.7393055750286049E-2</v>
      </c>
      <c r="Q136" s="7">
        <f t="shared" si="46"/>
        <v>2.0425655717420925</v>
      </c>
    </row>
    <row r="137" spans="1:17">
      <c r="N137" s="7">
        <v>100</v>
      </c>
      <c r="O137" s="7">
        <f t="shared" si="47"/>
        <v>3000</v>
      </c>
      <c r="P137" s="7">
        <f t="shared" si="45"/>
        <v>6.6047569913364898E-2</v>
      </c>
      <c r="Q137" s="7">
        <f t="shared" si="46"/>
        <v>2.0016093849547643</v>
      </c>
    </row>
    <row r="138" spans="1:17">
      <c r="Q138" s="7">
        <f>SUM(Q37:Q137)</f>
        <v>1106.1893760445137</v>
      </c>
    </row>
    <row r="139" spans="1:17">
      <c r="B139" s="7" t="s">
        <v>35</v>
      </c>
    </row>
    <row r="140" spans="1:17">
      <c r="B140" s="7" t="s">
        <v>32</v>
      </c>
      <c r="C140" s="7" t="s">
        <v>31</v>
      </c>
    </row>
    <row r="141" spans="1:17">
      <c r="B141" s="7" t="s">
        <v>34</v>
      </c>
      <c r="C141" s="7" t="s">
        <v>30</v>
      </c>
      <c r="D141" s="7" t="s">
        <v>28</v>
      </c>
    </row>
    <row r="142" spans="1:17">
      <c r="A142" s="7">
        <v>1</v>
      </c>
      <c r="B142" s="9">
        <f t="shared" ref="B142:B151" si="48">C54</f>
        <v>5.2983173665480363</v>
      </c>
      <c r="C142" s="9">
        <f t="shared" ref="C142:C151" si="49">B54</f>
        <v>4.6051701859880918</v>
      </c>
      <c r="D142" s="9">
        <f t="shared" ref="D142:D151" si="50">F54</f>
        <v>5</v>
      </c>
      <c r="E142" s="9">
        <f t="shared" ref="E142:E151" si="51">-(-1+EXP(2*a+b*(B142+C142)))/(1+C96)/(1+B96)</f>
        <v>-0.95047307109092072</v>
      </c>
      <c r="F142" s="7">
        <f t="shared" ref="F142:F151" si="52">E142^2*D142</f>
        <v>4.5169952943450316</v>
      </c>
      <c r="G142" s="7">
        <f t="shared" ref="G142:G151" si="53">E142*D142</f>
        <v>-4.7523653554546037</v>
      </c>
      <c r="H142" s="9">
        <f t="shared" ref="H142:H151" si="54">IF(J54=1,(-C96*B142/(1+C96)^2+B96*C142/(1+B96)^2)/(1/(1+C96)-1/(1+B96)),0)</f>
        <v>-5.2439786863930209</v>
      </c>
      <c r="I142" s="9">
        <f t="shared" ref="I142:I151" si="55">H142^2*D142</f>
        <v>137.49656231672137</v>
      </c>
      <c r="J142" s="7">
        <f t="shared" ref="J142:J151" si="56">H142*D142</f>
        <v>-26.219893431965104</v>
      </c>
      <c r="K142" s="9"/>
      <c r="L142" s="7">
        <f t="shared" ref="L142:L151" si="57">E142*H142*D142</f>
        <v>24.921302633956532</v>
      </c>
    </row>
    <row r="143" spans="1:17">
      <c r="A143" s="7">
        <f t="shared" ref="A143:A151" si="58">A142+1</f>
        <v>2</v>
      </c>
      <c r="B143" s="9">
        <f t="shared" si="48"/>
        <v>6.9077552789821368</v>
      </c>
      <c r="C143" s="9">
        <f t="shared" si="49"/>
        <v>6.2146080984221914</v>
      </c>
      <c r="D143" s="9">
        <f t="shared" si="50"/>
        <v>21</v>
      </c>
      <c r="E143" s="9">
        <f t="shared" si="51"/>
        <v>-0.19784101305332105</v>
      </c>
      <c r="F143" s="7">
        <f t="shared" si="52"/>
        <v>0.8219623953652514</v>
      </c>
      <c r="G143" s="7">
        <f t="shared" si="53"/>
        <v>-4.154661274119742</v>
      </c>
      <c r="H143" s="9">
        <f t="shared" si="54"/>
        <v>-1.7282747966736991</v>
      </c>
      <c r="I143" s="9">
        <f t="shared" si="55"/>
        <v>62.72560922916783</v>
      </c>
      <c r="J143" s="7">
        <f t="shared" si="56"/>
        <v>-36.293770730147678</v>
      </c>
      <c r="K143" s="9"/>
      <c r="L143" s="7">
        <f t="shared" si="57"/>
        <v>7.1803963687773891</v>
      </c>
    </row>
    <row r="144" spans="1:17">
      <c r="A144" s="7">
        <f t="shared" si="58"/>
        <v>3</v>
      </c>
      <c r="B144" s="9">
        <f t="shared" si="48"/>
        <v>7.3132203870903014</v>
      </c>
      <c r="C144" s="9">
        <f t="shared" si="49"/>
        <v>6.9077552789821368</v>
      </c>
      <c r="D144" s="9">
        <f t="shared" si="50"/>
        <v>23</v>
      </c>
      <c r="E144" s="9">
        <f t="shared" si="51"/>
        <v>0.33237374881499748</v>
      </c>
      <c r="F144" s="7">
        <f t="shared" si="52"/>
        <v>2.5408631047307058</v>
      </c>
      <c r="G144" s="7">
        <f t="shared" si="53"/>
        <v>7.6445962227449424</v>
      </c>
      <c r="H144" s="9">
        <f t="shared" si="54"/>
        <v>1.9076259802037709</v>
      </c>
      <c r="I144" s="9">
        <f t="shared" si="55"/>
        <v>83.697848248013145</v>
      </c>
      <c r="J144" s="7">
        <f t="shared" si="56"/>
        <v>43.875397544686734</v>
      </c>
      <c r="K144" s="9"/>
      <c r="L144" s="7">
        <f t="shared" si="57"/>
        <v>14.583030362675865</v>
      </c>
    </row>
    <row r="145" spans="1:12">
      <c r="A145" s="7">
        <f t="shared" si="58"/>
        <v>4</v>
      </c>
      <c r="B145" s="9">
        <f t="shared" si="48"/>
        <v>7.6009024595420822</v>
      </c>
      <c r="C145" s="9">
        <f t="shared" si="49"/>
        <v>7.3132203870903014</v>
      </c>
      <c r="D145" s="9">
        <f t="shared" si="50"/>
        <v>5</v>
      </c>
      <c r="E145" s="9">
        <f t="shared" si="51"/>
        <v>0.61647140014869839</v>
      </c>
      <c r="F145" s="7">
        <f t="shared" si="52"/>
        <v>1.9001849360064829</v>
      </c>
      <c r="G145" s="7">
        <f t="shared" si="53"/>
        <v>3.0823570007434919</v>
      </c>
      <c r="H145" s="9">
        <f t="shared" si="54"/>
        <v>4.1307760489554148</v>
      </c>
      <c r="I145" s="9">
        <f t="shared" si="55"/>
        <v>85.316553833118547</v>
      </c>
      <c r="J145" s="7">
        <f t="shared" si="56"/>
        <v>20.653880244777074</v>
      </c>
      <c r="K145" s="9"/>
      <c r="L145" s="7">
        <f t="shared" si="57"/>
        <v>12.732526473001265</v>
      </c>
    </row>
    <row r="146" spans="1:12">
      <c r="A146" s="7">
        <f t="shared" si="58"/>
        <v>5</v>
      </c>
      <c r="B146" s="9">
        <f t="shared" si="48"/>
        <v>8.0063675676502459</v>
      </c>
      <c r="C146" s="9">
        <f t="shared" si="49"/>
        <v>7.6009024595420822</v>
      </c>
      <c r="D146" s="9">
        <f t="shared" si="50"/>
        <v>2</v>
      </c>
      <c r="E146" s="9">
        <f t="shared" si="51"/>
        <v>0.78931463469583518</v>
      </c>
      <c r="F146" s="7">
        <f t="shared" si="52"/>
        <v>1.2460351850900395</v>
      </c>
      <c r="G146" s="7">
        <f t="shared" si="53"/>
        <v>1.5786292693916704</v>
      </c>
      <c r="H146" s="9">
        <f t="shared" si="54"/>
        <v>5.6812549112254382</v>
      </c>
      <c r="I146" s="9">
        <f t="shared" si="55"/>
        <v>64.553314732646328</v>
      </c>
      <c r="J146" s="7">
        <f t="shared" si="56"/>
        <v>11.362509822450876</v>
      </c>
      <c r="K146" s="9"/>
      <c r="L146" s="7">
        <f t="shared" si="57"/>
        <v>8.9685952897356529</v>
      </c>
    </row>
    <row r="147" spans="1:12">
      <c r="A147" s="7">
        <f t="shared" si="58"/>
        <v>6</v>
      </c>
      <c r="B147" s="9">
        <f t="shared" si="48"/>
        <v>0</v>
      </c>
      <c r="C147" s="9">
        <f t="shared" si="49"/>
        <v>0</v>
      </c>
      <c r="D147" s="9">
        <f t="shared" si="50"/>
        <v>0</v>
      </c>
      <c r="E147" s="9">
        <f t="shared" si="51"/>
        <v>-0.99999905459256522</v>
      </c>
      <c r="F147" s="7">
        <f t="shared" si="52"/>
        <v>0</v>
      </c>
      <c r="G147" s="7">
        <f t="shared" si="53"/>
        <v>0</v>
      </c>
      <c r="H147" s="9">
        <f t="shared" si="54"/>
        <v>0</v>
      </c>
      <c r="I147" s="9">
        <f t="shared" si="55"/>
        <v>0</v>
      </c>
      <c r="J147" s="7">
        <f t="shared" si="56"/>
        <v>0</v>
      </c>
      <c r="K147" s="9"/>
      <c r="L147" s="7">
        <f t="shared" si="57"/>
        <v>0</v>
      </c>
    </row>
    <row r="148" spans="1:12">
      <c r="A148" s="7">
        <f t="shared" si="58"/>
        <v>7</v>
      </c>
      <c r="B148" s="9">
        <f t="shared" si="48"/>
        <v>0</v>
      </c>
      <c r="C148" s="9">
        <f t="shared" si="49"/>
        <v>0</v>
      </c>
      <c r="D148" s="9">
        <f t="shared" si="50"/>
        <v>0</v>
      </c>
      <c r="E148" s="9">
        <f t="shared" si="51"/>
        <v>-0.99999905459256522</v>
      </c>
      <c r="F148" s="7">
        <f t="shared" si="52"/>
        <v>0</v>
      </c>
      <c r="G148" s="7">
        <f t="shared" si="53"/>
        <v>0</v>
      </c>
      <c r="H148" s="9">
        <f t="shared" si="54"/>
        <v>0</v>
      </c>
      <c r="I148" s="9">
        <f t="shared" si="55"/>
        <v>0</v>
      </c>
      <c r="J148" s="7">
        <f t="shared" si="56"/>
        <v>0</v>
      </c>
      <c r="K148" s="9"/>
      <c r="L148" s="7">
        <f t="shared" si="57"/>
        <v>0</v>
      </c>
    </row>
    <row r="149" spans="1:12">
      <c r="A149" s="7">
        <f t="shared" si="58"/>
        <v>8</v>
      </c>
      <c r="B149" s="9">
        <f t="shared" si="48"/>
        <v>0</v>
      </c>
      <c r="C149" s="9">
        <f t="shared" si="49"/>
        <v>0</v>
      </c>
      <c r="D149" s="9">
        <f t="shared" si="50"/>
        <v>0</v>
      </c>
      <c r="E149" s="9">
        <f t="shared" si="51"/>
        <v>-0.99999905459256522</v>
      </c>
      <c r="F149" s="7">
        <f t="shared" si="52"/>
        <v>0</v>
      </c>
      <c r="G149" s="7">
        <f t="shared" si="53"/>
        <v>0</v>
      </c>
      <c r="H149" s="9">
        <f t="shared" si="54"/>
        <v>0</v>
      </c>
      <c r="I149" s="9">
        <f t="shared" si="55"/>
        <v>0</v>
      </c>
      <c r="J149" s="7">
        <f t="shared" si="56"/>
        <v>0</v>
      </c>
      <c r="K149" s="9"/>
      <c r="L149" s="7">
        <f t="shared" si="57"/>
        <v>0</v>
      </c>
    </row>
    <row r="150" spans="1:12">
      <c r="A150" s="7">
        <f t="shared" si="58"/>
        <v>9</v>
      </c>
      <c r="B150" s="9">
        <f t="shared" si="48"/>
        <v>0</v>
      </c>
      <c r="C150" s="9">
        <f t="shared" si="49"/>
        <v>0</v>
      </c>
      <c r="D150" s="9">
        <f t="shared" si="50"/>
        <v>0</v>
      </c>
      <c r="E150" s="9">
        <f t="shared" si="51"/>
        <v>-0.99999905459256522</v>
      </c>
      <c r="F150" s="7">
        <f t="shared" si="52"/>
        <v>0</v>
      </c>
      <c r="G150" s="7">
        <f t="shared" si="53"/>
        <v>0</v>
      </c>
      <c r="H150" s="9">
        <f t="shared" si="54"/>
        <v>0</v>
      </c>
      <c r="I150" s="9">
        <f t="shared" si="55"/>
        <v>0</v>
      </c>
      <c r="J150" s="7">
        <f t="shared" si="56"/>
        <v>0</v>
      </c>
      <c r="K150" s="9"/>
      <c r="L150" s="7">
        <f t="shared" si="57"/>
        <v>0</v>
      </c>
    </row>
    <row r="151" spans="1:12">
      <c r="A151" s="7">
        <f t="shared" si="58"/>
        <v>10</v>
      </c>
      <c r="B151" s="9">
        <f t="shared" si="48"/>
        <v>0</v>
      </c>
      <c r="C151" s="9">
        <f t="shared" si="49"/>
        <v>0</v>
      </c>
      <c r="D151" s="9">
        <f t="shared" si="50"/>
        <v>0</v>
      </c>
      <c r="E151" s="9">
        <f t="shared" si="51"/>
        <v>-0.99999905459256522</v>
      </c>
      <c r="F151" s="7">
        <f t="shared" si="52"/>
        <v>0</v>
      </c>
      <c r="G151" s="7">
        <f t="shared" si="53"/>
        <v>0</v>
      </c>
      <c r="H151" s="9">
        <f t="shared" si="54"/>
        <v>0</v>
      </c>
      <c r="I151" s="9">
        <f t="shared" si="55"/>
        <v>0</v>
      </c>
      <c r="J151" s="7">
        <f t="shared" si="56"/>
        <v>0</v>
      </c>
      <c r="K151" s="9"/>
      <c r="L151" s="7">
        <f t="shared" si="57"/>
        <v>0</v>
      </c>
    </row>
    <row r="152" spans="1:12">
      <c r="B152" s="9"/>
      <c r="C152" s="9"/>
      <c r="D152" s="9"/>
      <c r="E152" s="9"/>
      <c r="H152" s="9"/>
      <c r="I152" s="9"/>
      <c r="K152" s="9"/>
    </row>
    <row r="153" spans="1:12">
      <c r="B153" s="9"/>
      <c r="C153" s="9"/>
      <c r="D153" s="9"/>
      <c r="E153" s="9"/>
      <c r="H153" s="9"/>
      <c r="I153" s="9"/>
      <c r="K153" s="9"/>
    </row>
    <row r="154" spans="1:12">
      <c r="B154" s="9" t="s">
        <v>33</v>
      </c>
      <c r="C154" s="9"/>
      <c r="D154" s="9"/>
      <c r="E154" s="9"/>
    </row>
    <row r="155" spans="1:12">
      <c r="B155" s="9" t="s">
        <v>32</v>
      </c>
      <c r="C155" s="9" t="s">
        <v>31</v>
      </c>
      <c r="D155" s="9" t="s">
        <v>28</v>
      </c>
      <c r="E155" s="9"/>
    </row>
    <row r="156" spans="1:12">
      <c r="B156" s="9" t="s">
        <v>30</v>
      </c>
      <c r="C156" s="9" t="s">
        <v>29</v>
      </c>
      <c r="D156" s="9" t="s">
        <v>28</v>
      </c>
    </row>
    <row r="157" spans="1:12">
      <c r="A157" s="7">
        <v>1</v>
      </c>
      <c r="B157" s="9">
        <f t="shared" ref="B157:B166" si="59">B54</f>
        <v>4.6051701859880918</v>
      </c>
      <c r="C157" s="9">
        <f t="shared" ref="C157:C166" si="60">D54</f>
        <v>0</v>
      </c>
      <c r="D157" s="9">
        <f t="shared" ref="D157:D166" si="61">G54</f>
        <v>10</v>
      </c>
      <c r="E157" s="9">
        <f t="shared" ref="E157:E166" si="62">-(-1+EXP(2*a+b*(B157+C157)))/(1+B96)/(1+D96)</f>
        <v>-0.99065513561709473</v>
      </c>
      <c r="F157" s="7">
        <f t="shared" ref="F157:F166" si="63">E157^2*D157</f>
        <v>9.813975977245244</v>
      </c>
      <c r="G157" s="7">
        <f t="shared" ref="G157:G166" si="64">E157*D157</f>
        <v>-9.9065513561709473</v>
      </c>
      <c r="H157" s="9">
        <f t="shared" ref="H157:H166" si="65">IF(J54=1,(-B96*B157/(1+B96)^2+D96*C157/(1+D96)^2)/(1/(1+B96)-1/(1+D96)),0)</f>
        <v>-4.5623684680543963</v>
      </c>
      <c r="I157" s="9">
        <f t="shared" ref="I157:I166" si="66">H157^2*D157</f>
        <v>208.15206038297021</v>
      </c>
      <c r="J157" s="7">
        <f t="shared" ref="J157:J166" si="67">H157*D157</f>
        <v>-45.62368468054396</v>
      </c>
      <c r="K157" s="9"/>
      <c r="L157" s="7">
        <f t="shared" ref="L157:L166" si="68">E157*H157*D157</f>
        <v>45.197337534555842</v>
      </c>
    </row>
    <row r="158" spans="1:12">
      <c r="A158" s="7">
        <f t="shared" ref="A158:A166" si="69">A157+1</f>
        <v>2</v>
      </c>
      <c r="B158" s="9">
        <f t="shared" si="59"/>
        <v>6.2146080984221914</v>
      </c>
      <c r="C158" s="9">
        <f t="shared" si="60"/>
        <v>5.2983173665480363</v>
      </c>
      <c r="D158" s="9">
        <f t="shared" si="61"/>
        <v>8</v>
      </c>
      <c r="E158" s="9">
        <f t="shared" si="62"/>
        <v>-0.72892302909892892</v>
      </c>
      <c r="F158" s="7">
        <f t="shared" si="63"/>
        <v>4.2506302588060638</v>
      </c>
      <c r="G158" s="7">
        <f t="shared" si="64"/>
        <v>-5.8313842327914314</v>
      </c>
      <c r="H158" s="9">
        <f t="shared" si="65"/>
        <v>-4.7152735592928225</v>
      </c>
      <c r="I158" s="9">
        <f t="shared" si="66"/>
        <v>177.87043791172803</v>
      </c>
      <c r="J158" s="7">
        <f t="shared" si="67"/>
        <v>-37.72218847434258</v>
      </c>
      <c r="K158" s="9"/>
      <c r="L158" s="7">
        <f t="shared" si="68"/>
        <v>27.496571886958499</v>
      </c>
    </row>
    <row r="159" spans="1:12">
      <c r="A159" s="7">
        <f t="shared" si="69"/>
        <v>3</v>
      </c>
      <c r="B159" s="9">
        <f t="shared" si="59"/>
        <v>6.9077552789821368</v>
      </c>
      <c r="C159" s="9">
        <f t="shared" si="60"/>
        <v>6.2146080984221914</v>
      </c>
      <c r="D159" s="9">
        <f t="shared" si="61"/>
        <v>33</v>
      </c>
      <c r="E159" s="9">
        <f t="shared" si="62"/>
        <v>-0.19784101305332105</v>
      </c>
      <c r="F159" s="7">
        <f t="shared" si="63"/>
        <v>1.2916551927168236</v>
      </c>
      <c r="G159" s="7">
        <f t="shared" si="64"/>
        <v>-6.5287534307595951</v>
      </c>
      <c r="H159" s="9">
        <f t="shared" si="65"/>
        <v>-1.7282747966736991</v>
      </c>
      <c r="I159" s="9">
        <f t="shared" si="66"/>
        <v>98.568814502978029</v>
      </c>
      <c r="J159" s="7">
        <f t="shared" si="67"/>
        <v>-57.033068290232073</v>
      </c>
      <c r="K159" s="9"/>
      <c r="L159" s="7">
        <f t="shared" si="68"/>
        <v>11.283480008078755</v>
      </c>
    </row>
    <row r="160" spans="1:12">
      <c r="A160" s="7">
        <f t="shared" si="69"/>
        <v>4</v>
      </c>
      <c r="B160" s="9">
        <f t="shared" si="59"/>
        <v>7.3132203870903014</v>
      </c>
      <c r="C160" s="9">
        <f t="shared" si="60"/>
        <v>6.9077552789821368</v>
      </c>
      <c r="D160" s="9">
        <f t="shared" si="61"/>
        <v>40</v>
      </c>
      <c r="E160" s="9">
        <f t="shared" si="62"/>
        <v>0.33237374881499748</v>
      </c>
      <c r="F160" s="7">
        <f t="shared" si="63"/>
        <v>4.4188923560534015</v>
      </c>
      <c r="G160" s="7">
        <f t="shared" si="64"/>
        <v>13.2949499525999</v>
      </c>
      <c r="H160" s="9">
        <f t="shared" si="65"/>
        <v>1.9076259802037709</v>
      </c>
      <c r="I160" s="9">
        <f t="shared" si="66"/>
        <v>145.56147521393592</v>
      </c>
      <c r="J160" s="7">
        <f t="shared" si="67"/>
        <v>76.305039208150845</v>
      </c>
      <c r="K160" s="9"/>
      <c r="L160" s="7">
        <f t="shared" si="68"/>
        <v>25.361791935088462</v>
      </c>
    </row>
    <row r="161" spans="1:12">
      <c r="A161" s="7">
        <f t="shared" si="69"/>
        <v>5</v>
      </c>
      <c r="B161" s="9">
        <f t="shared" si="59"/>
        <v>7.6009024595420822</v>
      </c>
      <c r="C161" s="9">
        <f t="shared" si="60"/>
        <v>7.3132203870903014</v>
      </c>
      <c r="D161" s="9">
        <f t="shared" si="61"/>
        <v>12</v>
      </c>
      <c r="E161" s="9">
        <f t="shared" si="62"/>
        <v>0.61647140014869839</v>
      </c>
      <c r="F161" s="7">
        <f t="shared" si="63"/>
        <v>4.5604438464155592</v>
      </c>
      <c r="G161" s="7">
        <f t="shared" si="64"/>
        <v>7.3976568017843807</v>
      </c>
      <c r="H161" s="9">
        <f t="shared" si="65"/>
        <v>4.1307760489554148</v>
      </c>
      <c r="I161" s="9">
        <f t="shared" si="66"/>
        <v>204.7597291994845</v>
      </c>
      <c r="J161" s="7">
        <f t="shared" si="67"/>
        <v>49.569312587464978</v>
      </c>
      <c r="K161" s="9"/>
      <c r="L161" s="7">
        <f t="shared" si="68"/>
        <v>30.558063535203033</v>
      </c>
    </row>
    <row r="162" spans="1:12">
      <c r="A162" s="7">
        <f t="shared" si="69"/>
        <v>6</v>
      </c>
      <c r="B162" s="9">
        <f t="shared" si="59"/>
        <v>0</v>
      </c>
      <c r="C162" s="9">
        <f t="shared" si="60"/>
        <v>0</v>
      </c>
      <c r="D162" s="9">
        <f t="shared" si="61"/>
        <v>0</v>
      </c>
      <c r="E162" s="9">
        <f t="shared" si="62"/>
        <v>-0.99999905459256522</v>
      </c>
      <c r="F162" s="7">
        <f t="shared" si="63"/>
        <v>0</v>
      </c>
      <c r="G162" s="7">
        <f t="shared" si="64"/>
        <v>0</v>
      </c>
      <c r="H162" s="9">
        <f t="shared" si="65"/>
        <v>0</v>
      </c>
      <c r="I162" s="9">
        <f t="shared" si="66"/>
        <v>0</v>
      </c>
      <c r="J162" s="7">
        <f t="shared" si="67"/>
        <v>0</v>
      </c>
      <c r="K162" s="9"/>
      <c r="L162" s="7">
        <f t="shared" si="68"/>
        <v>0</v>
      </c>
    </row>
    <row r="163" spans="1:12">
      <c r="A163" s="7">
        <f t="shared" si="69"/>
        <v>7</v>
      </c>
      <c r="B163" s="9">
        <f t="shared" si="59"/>
        <v>0</v>
      </c>
      <c r="C163" s="9">
        <f t="shared" si="60"/>
        <v>0</v>
      </c>
      <c r="D163" s="9">
        <f t="shared" si="61"/>
        <v>0</v>
      </c>
      <c r="E163" s="9">
        <f t="shared" si="62"/>
        <v>-0.99999905459256522</v>
      </c>
      <c r="F163" s="7">
        <f t="shared" si="63"/>
        <v>0</v>
      </c>
      <c r="G163" s="7">
        <f t="shared" si="64"/>
        <v>0</v>
      </c>
      <c r="H163" s="9">
        <f t="shared" si="65"/>
        <v>0</v>
      </c>
      <c r="I163" s="9">
        <f t="shared" si="66"/>
        <v>0</v>
      </c>
      <c r="J163" s="7">
        <f t="shared" si="67"/>
        <v>0</v>
      </c>
      <c r="K163" s="9"/>
      <c r="L163" s="7">
        <f t="shared" si="68"/>
        <v>0</v>
      </c>
    </row>
    <row r="164" spans="1:12">
      <c r="A164" s="7">
        <f t="shared" si="69"/>
        <v>8</v>
      </c>
      <c r="B164" s="9">
        <f t="shared" si="59"/>
        <v>0</v>
      </c>
      <c r="C164" s="9">
        <f t="shared" si="60"/>
        <v>0</v>
      </c>
      <c r="D164" s="9">
        <f t="shared" si="61"/>
        <v>0</v>
      </c>
      <c r="E164" s="9">
        <f t="shared" si="62"/>
        <v>-0.99999905459256522</v>
      </c>
      <c r="F164" s="7">
        <f t="shared" si="63"/>
        <v>0</v>
      </c>
      <c r="G164" s="7">
        <f t="shared" si="64"/>
        <v>0</v>
      </c>
      <c r="H164" s="9">
        <f t="shared" si="65"/>
        <v>0</v>
      </c>
      <c r="I164" s="9">
        <f t="shared" si="66"/>
        <v>0</v>
      </c>
      <c r="J164" s="7">
        <f t="shared" si="67"/>
        <v>0</v>
      </c>
      <c r="K164" s="9"/>
      <c r="L164" s="7">
        <f t="shared" si="68"/>
        <v>0</v>
      </c>
    </row>
    <row r="165" spans="1:12">
      <c r="A165" s="7">
        <f t="shared" si="69"/>
        <v>9</v>
      </c>
      <c r="B165" s="9">
        <f t="shared" si="59"/>
        <v>0</v>
      </c>
      <c r="C165" s="9">
        <f t="shared" si="60"/>
        <v>0</v>
      </c>
      <c r="D165" s="9">
        <f t="shared" si="61"/>
        <v>0</v>
      </c>
      <c r="E165" s="9">
        <f t="shared" si="62"/>
        <v>-0.99999905459256522</v>
      </c>
      <c r="F165" s="7">
        <f t="shared" si="63"/>
        <v>0</v>
      </c>
      <c r="G165" s="7">
        <f t="shared" si="64"/>
        <v>0</v>
      </c>
      <c r="H165" s="9">
        <f t="shared" si="65"/>
        <v>0</v>
      </c>
      <c r="I165" s="9">
        <f t="shared" si="66"/>
        <v>0</v>
      </c>
      <c r="J165" s="7">
        <f t="shared" si="67"/>
        <v>0</v>
      </c>
      <c r="K165" s="9"/>
      <c r="L165" s="7">
        <f t="shared" si="68"/>
        <v>0</v>
      </c>
    </row>
    <row r="166" spans="1:12">
      <c r="A166" s="7">
        <f t="shared" si="69"/>
        <v>10</v>
      </c>
      <c r="B166" s="9">
        <f t="shared" si="59"/>
        <v>0</v>
      </c>
      <c r="C166" s="9">
        <f t="shared" si="60"/>
        <v>0</v>
      </c>
      <c r="D166" s="9">
        <f t="shared" si="61"/>
        <v>0</v>
      </c>
      <c r="E166" s="9">
        <f t="shared" si="62"/>
        <v>-0.99999905459256522</v>
      </c>
      <c r="F166" s="7">
        <f t="shared" si="63"/>
        <v>0</v>
      </c>
      <c r="G166" s="7">
        <f t="shared" si="64"/>
        <v>0</v>
      </c>
      <c r="H166" s="9">
        <f t="shared" si="65"/>
        <v>0</v>
      </c>
      <c r="I166" s="9">
        <f t="shared" si="66"/>
        <v>0</v>
      </c>
      <c r="J166" s="7">
        <f t="shared" si="67"/>
        <v>0</v>
      </c>
      <c r="K166" s="9"/>
      <c r="L166" s="7">
        <f t="shared" si="68"/>
        <v>0</v>
      </c>
    </row>
    <row r="167" spans="1:12">
      <c r="B167" s="9"/>
      <c r="C167" s="9"/>
      <c r="D167" s="9"/>
      <c r="E167" s="9"/>
      <c r="H167" s="9"/>
      <c r="I167" s="9"/>
      <c r="K167" s="9"/>
    </row>
    <row r="168" spans="1:12">
      <c r="F168" s="7" t="s">
        <v>27</v>
      </c>
      <c r="G168" s="9" t="s">
        <v>26</v>
      </c>
      <c r="I168" s="9" t="s">
        <v>25</v>
      </c>
      <c r="J168" s="9" t="s">
        <v>24</v>
      </c>
      <c r="L168" s="9" t="s">
        <v>23</v>
      </c>
    </row>
    <row r="169" spans="1:12">
      <c r="F169" s="9">
        <f>SUM(F112:F166)</f>
        <v>70.498838844413285</v>
      </c>
      <c r="G169" s="9">
        <f>SUM(G112:G166)</f>
        <v>-1.6884298977615231E-5</v>
      </c>
      <c r="I169" s="9">
        <f>SUM(I112:I166)</f>
        <v>2834.6012825343496</v>
      </c>
      <c r="J169" s="9">
        <f>SUM(J112:J166)</f>
        <v>1.718610722477365E-3</v>
      </c>
      <c r="L169" s="9">
        <f>SUM(L112:L166)</f>
        <v>441.09601663272952</v>
      </c>
    </row>
    <row r="171" spans="1:12">
      <c r="G171" s="10" t="s">
        <v>22</v>
      </c>
    </row>
    <row r="172" spans="1:12">
      <c r="G172" s="7">
        <f>F169</f>
        <v>70.498838844413285</v>
      </c>
      <c r="H172" s="7">
        <f>L169</f>
        <v>441.09601663272952</v>
      </c>
    </row>
    <row r="173" spans="1:12">
      <c r="G173" s="7">
        <f>H172</f>
        <v>441.09601663272952</v>
      </c>
      <c r="H173" s="7">
        <f>I169</f>
        <v>2834.6012825343496</v>
      </c>
    </row>
    <row r="175" spans="1:12">
      <c r="F175" s="7" t="s">
        <v>21</v>
      </c>
    </row>
    <row r="176" spans="1:12">
      <c r="G176" s="7">
        <f>G172*H173-H172*H172</f>
        <v>5270.4031162951142</v>
      </c>
    </row>
    <row r="178" spans="6:11">
      <c r="G178" s="10" t="s">
        <v>20</v>
      </c>
    </row>
    <row r="179" spans="6:11">
      <c r="G179" s="7">
        <f>1/$G$176*H173</f>
        <v>0.53783386583282133</v>
      </c>
      <c r="H179" s="7">
        <f>1/$G$176*H172</f>
        <v>8.3693031993879563E-2</v>
      </c>
      <c r="J179" s="7">
        <v>0.39582899999999999</v>
      </c>
      <c r="K179" s="7">
        <v>4.9801499999999999E-2</v>
      </c>
    </row>
    <row r="180" spans="6:11">
      <c r="G180" s="7">
        <f>H179</f>
        <v>8.3693031993879563E-2</v>
      </c>
      <c r="H180" s="7">
        <f>1/$G$176*G172</f>
        <v>1.3376365581305134E-2</v>
      </c>
      <c r="J180" s="7">
        <v>4.9801499999999999E-2</v>
      </c>
      <c r="K180" s="7">
        <v>6.47161E-3</v>
      </c>
    </row>
    <row r="183" spans="6:11">
      <c r="G183" s="9" t="s">
        <v>19</v>
      </c>
      <c r="H183" s="9" t="s">
        <v>18</v>
      </c>
      <c r="I183" s="9" t="s">
        <v>17</v>
      </c>
      <c r="J183" s="9" t="s">
        <v>16</v>
      </c>
    </row>
    <row r="184" spans="6:11">
      <c r="F184" s="7" t="s">
        <v>15</v>
      </c>
      <c r="G184" s="7">
        <f>D22</f>
        <v>14.564796562293312</v>
      </c>
      <c r="H184" s="7">
        <f>(G179)^0.5</f>
        <v>0.73337157419197896</v>
      </c>
      <c r="I184" s="7">
        <f>G184/H184</f>
        <v>19.860050586690178</v>
      </c>
      <c r="J184" s="8">
        <f>TDIST(ABS(I184),I$64-2,2)</f>
        <v>2.3808517571334419E-58</v>
      </c>
    </row>
    <row r="185" spans="6:11">
      <c r="F185" s="7" t="s">
        <v>14</v>
      </c>
      <c r="G185" s="7">
        <f>E22</f>
        <v>-2.1500195542762084</v>
      </c>
      <c r="H185" s="7">
        <f>(H180)^0.5</f>
        <v>0.11565623883433671</v>
      </c>
      <c r="I185" s="7">
        <f>G185/H185</f>
        <v>-18.589741253438529</v>
      </c>
      <c r="J185" s="8">
        <f>TDIST(ABS(I185),I$64-2,2)</f>
        <v>2.5131453620232321E-53</v>
      </c>
    </row>
  </sheetData>
  <sheetProtection password="D642" sheet="1" objects="1" scenarios="1"/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Sheet5.DLogit">
                <anchor moveWithCells="1" sizeWithCells="1">
                  <from>
                    <xdr:col>4</xdr:col>
                    <xdr:colOff>523875</xdr:colOff>
                    <xdr:row>1</xdr:row>
                    <xdr:rowOff>0</xdr:rowOff>
                  </from>
                  <to>
                    <xdr:col>6</xdr:col>
                    <xdr:colOff>561975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0]!Sheet5.ResetDLogit">
                <anchor moveWithCells="1" sizeWithCells="1">
                  <from>
                    <xdr:col>7</xdr:col>
                    <xdr:colOff>9525</xdr:colOff>
                    <xdr:row>1</xdr:row>
                    <xdr:rowOff>0</xdr:rowOff>
                  </from>
                  <to>
                    <xdr:col>8</xdr:col>
                    <xdr:colOff>762000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練習問題4</vt:lpstr>
      <vt:lpstr>支払い意志額調査結果</vt:lpstr>
      <vt:lpstr>解答1</vt:lpstr>
      <vt:lpstr>a</vt:lpstr>
      <vt:lpstr>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fujinami</dc:creator>
  <cp:lastModifiedBy>miyako-4</cp:lastModifiedBy>
  <cp:lastPrinted>2015-02-21T12:23:13Z</cp:lastPrinted>
  <dcterms:created xsi:type="dcterms:W3CDTF">2015-02-21T11:07:06Z</dcterms:created>
  <dcterms:modified xsi:type="dcterms:W3CDTF">2015-02-22T08:41:26Z</dcterms:modified>
</cp:coreProperties>
</file>